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6.xml" ContentType="application/vnd.openxmlformats-officedocument.spreadsheetml.table+xml"/>
  <Override PartName="/xl/tables/table3.xml" ContentType="application/vnd.openxmlformats-officedocument.spreadsheetml.table+xml"/>
  <Override PartName="/xl/tables/table5.xml" ContentType="application/vnd.openxmlformats-officedocument.spreadsheetml.table+xml"/>
  <Override PartName="/xl/tables/table2.xml" ContentType="application/vnd.openxmlformats-officedocument.spreadsheetml.table+xml"/>
  <Override PartName="/xl/tables/table4.xml" ContentType="application/vnd.openxmlformats-officedocument.spreadsheetml.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Matriz de Riesgos Corrupción" sheetId="1" r:id="rId1"/>
    <sheet name="Impacto Riesgo de Corrupción" sheetId="2" state="hidden" r:id="rId2"/>
    <sheet name="datos" sheetId="3" state="hidden" r:id="rId3"/>
  </sheets>
  <definedNames>
    <definedName name="_xlfn.IFERROR" hidden="1">#NAME?</definedName>
    <definedName name="_xlfn.SINGLE" hidden="1">#NAME?</definedName>
    <definedName name="calculo_imp">'datos'!$S$1:$W$2</definedName>
    <definedName name="calculo_prob">'datos'!$Q$3:$R$7</definedName>
  </definedNames>
  <calcPr fullCalcOnLoad="1"/>
</workbook>
</file>

<file path=xl/sharedStrings.xml><?xml version="1.0" encoding="utf-8"?>
<sst xmlns="http://schemas.openxmlformats.org/spreadsheetml/2006/main" count="2650" uniqueCount="987">
  <si>
    <t>Impacto</t>
  </si>
  <si>
    <t>Clasificación del Riesgo</t>
  </si>
  <si>
    <t>Afectación</t>
  </si>
  <si>
    <t>Atributos</t>
  </si>
  <si>
    <t>Tratamiento</t>
  </si>
  <si>
    <t>Estado</t>
  </si>
  <si>
    <t>Tipo</t>
  </si>
  <si>
    <t>Implementación</t>
  </si>
  <si>
    <t>Documentación</t>
  </si>
  <si>
    <t>Frecuencia</t>
  </si>
  <si>
    <t>Evidencia</t>
  </si>
  <si>
    <t>objetivos_estrategicos</t>
  </si>
  <si>
    <t>Procesos</t>
  </si>
  <si>
    <t>impacto</t>
  </si>
  <si>
    <t>tratamiento_corrupcion</t>
  </si>
  <si>
    <t>Menor</t>
  </si>
  <si>
    <t>Moderado</t>
  </si>
  <si>
    <t>Mayor</t>
  </si>
  <si>
    <t>Catastrófico</t>
  </si>
  <si>
    <t>Asegurar Salud</t>
  </si>
  <si>
    <t>Reducir</t>
  </si>
  <si>
    <t>Calidad de Servicios de Salud</t>
  </si>
  <si>
    <t>Compartir</t>
  </si>
  <si>
    <t>Alto</t>
  </si>
  <si>
    <t>Extremo</t>
  </si>
  <si>
    <t>Control Disciplinario</t>
  </si>
  <si>
    <t>Evitar</t>
  </si>
  <si>
    <t>Evaluación Seguimiento y Control a la Gestión</t>
  </si>
  <si>
    <t>Aceptar</t>
  </si>
  <si>
    <t>Bajo</t>
  </si>
  <si>
    <t>Gestión Contractual</t>
  </si>
  <si>
    <t>Gestión de Bienes y Servicios</t>
  </si>
  <si>
    <t>Gestión de Comunicaciones</t>
  </si>
  <si>
    <t>Gestión de TIC</t>
  </si>
  <si>
    <t>Ejemplo formula calculo nivel riesgo</t>
  </si>
  <si>
    <t>Gestión de Urgencias Emergencias y Desastres</t>
  </si>
  <si>
    <t>Gestión del conocimiento e Innovación</t>
  </si>
  <si>
    <t>Gestión del Talento Humano</t>
  </si>
  <si>
    <t>Gestión en Salud Publica</t>
  </si>
  <si>
    <t>Gestión Financiera</t>
  </si>
  <si>
    <t>Gestión Jurídica</t>
  </si>
  <si>
    <t>Gestión Social en Salud</t>
  </si>
  <si>
    <t>Inspección Vigilancia y Control</t>
  </si>
  <si>
    <t>Planeación Institucional y Calidad</t>
  </si>
  <si>
    <t>Planeación y Gestión Sectorial</t>
  </si>
  <si>
    <t>Política y Gerencia Estratégica</t>
  </si>
  <si>
    <t>Provisión de Servicios de Salud</t>
  </si>
  <si>
    <t>Leve</t>
  </si>
  <si>
    <t>Muy Alta</t>
  </si>
  <si>
    <t>Alta</t>
  </si>
  <si>
    <t>Baja</t>
  </si>
  <si>
    <t>Muy Baja</t>
  </si>
  <si>
    <t>Media</t>
  </si>
  <si>
    <t>Económico</t>
  </si>
  <si>
    <t>Reputacional</t>
  </si>
  <si>
    <t>Económico y Reputacional</t>
  </si>
  <si>
    <t>Fraude Externo</t>
  </si>
  <si>
    <t>Fraude Interno</t>
  </si>
  <si>
    <t>Relaciones Laborales</t>
  </si>
  <si>
    <t>Usuarios, productos y practicas , organizacionales</t>
  </si>
  <si>
    <t>Tabla Criterios para definir el nivel de probabilidad</t>
  </si>
  <si>
    <t>Frecuencia de la Actividad</t>
  </si>
  <si>
    <t>Probabilidad</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</si>
  <si>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</si>
  <si>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</si>
  <si>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</si>
  <si>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</si>
  <si>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</si>
  <si>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Tabla Criterios para definir el nivel de impacto</t>
  </si>
  <si>
    <t>Afectación Económica (o presupuestal)</t>
  </si>
  <si>
    <t>Pérdida Reputacional</t>
  </si>
  <si>
    <t>Formula Probabilidad</t>
  </si>
  <si>
    <t xml:space="preserve">    Entre 50 y 100 SMLMV</t>
  </si>
  <si>
    <t xml:space="preserve">    Entre 100 y 500 SMLMV</t>
  </si>
  <si>
    <t xml:space="preserve">    Mayor a 500 SMLMV</t>
  </si>
  <si>
    <t xml:space="preserve">    Afectación menor a 10 SMLMV</t>
  </si>
  <si>
    <t xml:space="preserve">    Entre 10 y 50 SMLMV</t>
  </si>
  <si>
    <t>Frecuencia registrada</t>
  </si>
  <si>
    <t>Afectación registrada</t>
  </si>
  <si>
    <t>Formula impacto</t>
  </si>
  <si>
    <t>Preventivo</t>
  </si>
  <si>
    <t>Detectivo</t>
  </si>
  <si>
    <t>Correctivo</t>
  </si>
  <si>
    <t>Automático</t>
  </si>
  <si>
    <t>Manual</t>
  </si>
  <si>
    <t>Documentado</t>
  </si>
  <si>
    <t>Sin Documentar</t>
  </si>
  <si>
    <t>Continua</t>
  </si>
  <si>
    <t>Aleatoria</t>
  </si>
  <si>
    <t>Con Registro</t>
  </si>
  <si>
    <t>Sin Registro</t>
  </si>
  <si>
    <t>Reducir (compartir)</t>
  </si>
  <si>
    <t>Reducir (mitigar)</t>
  </si>
  <si>
    <t>Finalizado</t>
  </si>
  <si>
    <t>En Curso</t>
  </si>
  <si>
    <t>Criterios de Impacto</t>
  </si>
  <si>
    <t>Probabilidad Valor</t>
  </si>
  <si>
    <t>Probalidad</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</si>
  <si>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</si>
  <si>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</si>
  <si>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</si>
  <si>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</si>
  <si>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</si>
  <si>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</si>
  <si>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</si>
  <si>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</si>
  <si>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</si>
  <si>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</si>
  <si>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indexed="57"/>
        <rFont val="Arial Narrow"/>
        <family val="2"/>
      </rPr>
      <t>*</t>
    </r>
    <r>
      <rPr>
        <b/>
        <sz val="12"/>
        <rFont val="Arial Narrow"/>
        <family val="2"/>
      </rPr>
      <t>Atributos de</t>
    </r>
    <r>
      <rPr>
        <b/>
        <sz val="12"/>
        <color indexed="57"/>
        <rFont val="Arial Narrow"/>
        <family val="2"/>
      </rPr>
      <t xml:space="preserve"> </t>
    </r>
    <r>
      <rPr>
        <b/>
        <sz val="12"/>
        <color indexed="8"/>
        <rFont val="Arial Narrow"/>
        <family val="2"/>
      </rPr>
      <t>Formalización</t>
    </r>
  </si>
  <si>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</si>
  <si>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</si>
  <si>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</si>
  <si>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</si>
  <si>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</si>
  <si>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</si>
  <si>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</si>
  <si>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indexed="57"/>
        <rFont val="Arial Narrow"/>
        <family val="2"/>
      </rPr>
      <t>*Nota 1:</t>
    </r>
    <r>
      <rPr>
        <sz val="12"/>
        <color indexed="8"/>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</si>
  <si>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VALORACIÓN</t>
  </si>
  <si>
    <t>TIPO</t>
  </si>
  <si>
    <t>IMPEMENTACIÓN</t>
  </si>
  <si>
    <t>Formula probabilidad residual</t>
  </si>
  <si>
    <t>Formula de probabilidad de acuerdo a frecuencia</t>
  </si>
  <si>
    <t xml:space="preserve"> probabilidad </t>
  </si>
  <si>
    <t>Objetivo Procesos</t>
  </si>
  <si>
    <t>Asesorar en materia de comunicación, de acuerdo con las necesidades identificadas en la entidad, a los procesos de la Secretaría Distrital de Salud, a través de la creación de campañas y acciones de comunicación interna y externa para la divulgación de los programas, proyectos y actividades que contribuyan a fortalecer la imagen corporativa de la entidad ante la ciudadanía y posicionar los temas esenciales relacionados con los objetivos de la SDS.</t>
  </si>
  <si>
    <t>Gestionar las urgencias, emergencias y desastres del sector salud en la ciudad de Bogotá, mediante la aplicación del procedimiento de regulación de la urgencia médica y de protocolos, planes y procedimientos ante situaciones de emergencias y desastres para preservar la salud e impactar la morbimortalidad de la población del Distrito Capital.</t>
  </si>
  <si>
    <t>Establecer los lineamientos para el desarrollo de la ciencia y de la tecnología e innovación como insumo en el fortalecimiento del que quehacer de la Entidad.</t>
  </si>
  <si>
    <t>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t>
  </si>
  <si>
    <t>Realizar acciones de promoción de la salud, prevención de la enfermedad y gestión del riesgo en colectivo, de competencia en Salud Pública, para contribuir a mejorar o mantener la salud de la población del Distrito Capital, en el marco del Plan Territorial de Salud, el modelo de atención en salud y la normatividad vigente.</t>
  </si>
  <si>
    <t>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t>
  </si>
  <si>
    <t>Dirigir y coordinar el funcionamiento del Sistema General de Seguridad Social en Salud mediante la formulación, adopción y adaptación de políticas internas y externas, planes, programas y proyectos para el mejoramiento de la situación de salud de la población del Distrito Capital y todos los aspectos estratégicos que permitan alcanzar los objetivos trazados por la Secretaría Distrital de Salud en cumplimiento de su misión.</t>
  </si>
  <si>
    <t>A. Referencia</t>
  </si>
  <si>
    <t>D. Objetivo Proceso</t>
  </si>
  <si>
    <t>F. Causa Inmediata</t>
  </si>
  <si>
    <t>G. Causa Raíz</t>
  </si>
  <si>
    <t>A. No. Control</t>
  </si>
  <si>
    <t>A. Probabilidad Residual Final</t>
  </si>
  <si>
    <t>B. Valor Probabilidad Residual Final</t>
  </si>
  <si>
    <t>C. Impacto Residual Final</t>
  </si>
  <si>
    <t>E. Zona de Riesgo Final</t>
  </si>
  <si>
    <t>A. Plan de Acción</t>
  </si>
  <si>
    <t>A. Frecuencia con la cual se realiza la actividad</t>
  </si>
  <si>
    <t>B. Probabilidad Inherente</t>
  </si>
  <si>
    <t>C. Valor Probabilidad Inherente</t>
  </si>
  <si>
    <t xml:space="preserve">    Afecta la imagen de alguna área de la organización</t>
  </si>
  <si>
    <t xml:space="preserve">    Afecta la imagen de la entidad con algunos usuarios de relevancia frente al logro de los objetivos</t>
  </si>
  <si>
    <t xml:space="preserve">    Afecta la imagen de la entidad a nivel nacional, con efecto publicitarios sostenible a nivel país</t>
  </si>
  <si>
    <t>No.</t>
  </si>
  <si>
    <t>PREGUNTA:</t>
  </si>
  <si>
    <t>Respuesta</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</si>
  <si>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</si>
  <si>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</si>
  <si>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</si>
  <si>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</si>
  <si>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</si>
  <si>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</si>
  <si>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</si>
  <si>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</si>
  <si>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</si>
  <si>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</si>
  <si>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</si>
  <si>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</si>
  <si>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</si>
  <si>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</si>
  <si>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</si>
  <si>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</si>
  <si>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</si>
  <si>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</si>
  <si>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</si>
  <si>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Total Preguntas Afirmativas</t>
  </si>
  <si>
    <t>Total Preguntas Negativas</t>
  </si>
  <si>
    <r>
      <t xml:space="preserve">Responder afirmativamente de UNA a CINCO pregunta(s) genera un </t>
    </r>
    <r>
      <rPr>
        <b/>
        <sz val="10"/>
        <rFont val="Arial"/>
        <family val="2"/>
      </rPr>
      <t>impacto moderado.</t>
    </r>
    <r>
      <rPr>
        <sz val="10"/>
        <rFont val="Arial"/>
        <family val="2"/>
      </rPr>
      <t xml:space="preserve">
Responder afirmativamente de SEIS a ONCE preguntas genera un</t>
    </r>
    <r>
      <rPr>
        <b/>
        <sz val="10"/>
        <rFont val="Arial"/>
        <family val="2"/>
      </rPr>
      <t xml:space="preserve"> impacto mayor.</t>
    </r>
    <r>
      <rPr>
        <sz val="10"/>
        <rFont val="Arial"/>
        <family val="2"/>
      </rPr>
      <t xml:space="preserve">
Responder afirmativamente de DOCE a DIECINUEVE preguntas genera un</t>
    </r>
    <r>
      <rPr>
        <b/>
        <sz val="10"/>
        <rFont val="Arial"/>
        <family val="2"/>
      </rPr>
      <t xml:space="preserve"> impacto catastrófico.
IMPORTANTE: </t>
    </r>
    <r>
      <rPr>
        <sz val="10"/>
        <rFont val="Arial"/>
        <family val="2"/>
      </rPr>
      <t xml:space="preserve">Si la respuesta a la pregunta 16 es afirmativa, el riesgo se considera catastrófico. Por cada riesgo de corrupción identificado, se debe diligenciar una tabla de estas. </t>
    </r>
  </si>
  <si>
    <t>MODERADO</t>
  </si>
  <si>
    <t>Genera medianas consecuencias sobre la entidad</t>
  </si>
  <si>
    <t>MAYOR</t>
  </si>
  <si>
    <t>Genera altas consecuencias sobre la entidad.</t>
  </si>
  <si>
    <t>CATASTROFICO</t>
  </si>
  <si>
    <t>Genera consecuencias desastrosas para la entidad</t>
  </si>
  <si>
    <t>IMPACTO DEL RIESGO DE CORRUPCIÓN</t>
  </si>
  <si>
    <t xml:space="preserve">    Afecta la imagen de la entidad internamente, de conocimiento general, nivel interno, de junta directiva y accionistas y/o de proveedores</t>
  </si>
  <si>
    <t xml:space="preserve">    Afecta la imagen de la entidad con efecto publicitario sostenido a nivel de sector administrativo, nivel departamental o municipal</t>
  </si>
  <si>
    <t>Descripción del Control</t>
  </si>
  <si>
    <t>Tipo de Riesgo</t>
  </si>
  <si>
    <t>Riesgo ambiental</t>
  </si>
  <si>
    <t>Riesgo de corrupción</t>
  </si>
  <si>
    <t>Riesgo de cumplimiento</t>
  </si>
  <si>
    <t>Riesgo de imagen o reputacional</t>
  </si>
  <si>
    <t>Riesgo de seguridad digital</t>
  </si>
  <si>
    <t>Riesgo de Seguridad y Salud en el Trabajo</t>
  </si>
  <si>
    <t>Riesgo estratégico</t>
  </si>
  <si>
    <t>Riesgo financiero</t>
  </si>
  <si>
    <t>Riesgo gerencial</t>
  </si>
  <si>
    <t>Riesgo operativo</t>
  </si>
  <si>
    <t>Riesgo tecnológico</t>
  </si>
  <si>
    <t>F. Zona de Riesgo Inherente</t>
  </si>
  <si>
    <t>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t>
  </si>
  <si>
    <t>Daños Activos Físicos</t>
  </si>
  <si>
    <t>Ejecución y Administración de procesos</t>
  </si>
  <si>
    <t>Fallas Tecnológicas</t>
  </si>
  <si>
    <t>B. Fecha Implementación</t>
  </si>
  <si>
    <t>D. Periodicidad
¿Cada cuanto?</t>
  </si>
  <si>
    <t>H. Evidencia</t>
  </si>
  <si>
    <t>I. Documentación</t>
  </si>
  <si>
    <t>F. Método
¿Cómo?</t>
  </si>
  <si>
    <t>G. Reacción
¿Qué hacer en caso de?</t>
  </si>
  <si>
    <t>E. Propósito
¿Qué?</t>
  </si>
  <si>
    <t>C. Responsable
¿Quién?</t>
  </si>
  <si>
    <t>D. Impacto 
Inherente
(Hoja Impacto R. Corrupción)</t>
  </si>
  <si>
    <t>B. Nombre del Control</t>
  </si>
  <si>
    <t>E. Valor impacto Inherente</t>
  </si>
  <si>
    <t>1. IDENTIFICACIÓN DEL RIESGO</t>
  </si>
  <si>
    <t>2. ANÁLISIS DEL RIESGO INHERENTE</t>
  </si>
  <si>
    <t>5. PLAN DE ACCIÓN</t>
  </si>
  <si>
    <t>Elaboró</t>
  </si>
  <si>
    <t>Revisó:</t>
  </si>
  <si>
    <t>Aprobó:</t>
  </si>
  <si>
    <t>Versión</t>
  </si>
  <si>
    <t>Fecha</t>
  </si>
  <si>
    <t xml:space="preserve">Descripción </t>
  </si>
  <si>
    <t xml:space="preserve">Nombre: </t>
  </si>
  <si>
    <t xml:space="preserve">Cargo: </t>
  </si>
  <si>
    <t>Cargo:</t>
  </si>
  <si>
    <t xml:space="preserve">Firma: </t>
  </si>
  <si>
    <t>Control de Cambios</t>
  </si>
  <si>
    <t>3. EVALUACIÓN DEL RIESGO - VALORACIÓN DE LOS CONTROLES</t>
  </si>
  <si>
    <t>4. EVALUACIÓN DEL RIESGO - NIVEL DEL RIESGO DEL RESIDUAL</t>
  </si>
  <si>
    <t>F. Tratamiento
(Seleccionar)</t>
  </si>
  <si>
    <r>
      <t xml:space="preserve">B. Proceso
</t>
    </r>
    <r>
      <rPr>
        <sz val="9"/>
        <color indexed="8"/>
        <rFont val="Arial"/>
        <family val="2"/>
      </rPr>
      <t>(Seleccionar)</t>
    </r>
  </si>
  <si>
    <r>
      <t xml:space="preserve">C. Objetivo Estratégico
</t>
    </r>
    <r>
      <rPr>
        <sz val="9"/>
        <color indexed="8"/>
        <rFont val="Arial"/>
        <family val="2"/>
      </rPr>
      <t>(Seleccionar)</t>
    </r>
  </si>
  <si>
    <r>
      <t xml:space="preserve">E. Impacto
</t>
    </r>
    <r>
      <rPr>
        <sz val="9"/>
        <color indexed="8"/>
        <rFont val="Arial"/>
        <family val="2"/>
      </rPr>
      <t>(Seleccionar)</t>
    </r>
  </si>
  <si>
    <t>No. de Referencia del Riesgo de Corrupción</t>
  </si>
  <si>
    <t>RESPUESTAS IMPACTO CORRUPCIÓN</t>
  </si>
  <si>
    <t>SI</t>
  </si>
  <si>
    <t>NO</t>
  </si>
  <si>
    <t xml:space="preserve">A continuación marque con una X todas las preguntas según correspondan a Si o No.
Si el riesgo de corrupción se materializa podría... </t>
  </si>
  <si>
    <t>IMPACTO RIESGO DE CORRUPCIÓN</t>
  </si>
  <si>
    <t>J. Recursos (humanos, tecnológicos, etc.)</t>
  </si>
  <si>
    <t>K. Afectación</t>
  </si>
  <si>
    <t>L. Tipo
(Seleccionar)</t>
  </si>
  <si>
    <t>M. Implementación
(Seleccionar)</t>
  </si>
  <si>
    <t>N. Calificación</t>
  </si>
  <si>
    <t>Procesos relacionados</t>
  </si>
  <si>
    <r>
      <t xml:space="preserve">¿Es causa transversal?
</t>
    </r>
    <r>
      <rPr>
        <sz val="9"/>
        <color indexed="8"/>
        <rFont val="Arial"/>
        <family val="2"/>
      </rPr>
      <t>(Seleccionar)</t>
    </r>
  </si>
  <si>
    <t>H. Causa Transversal</t>
  </si>
  <si>
    <t>I. Descripción del Riesgo</t>
  </si>
  <si>
    <r>
      <t xml:space="preserve">J. Tipo de Riesgo
</t>
    </r>
    <r>
      <rPr>
        <sz val="9"/>
        <color indexed="8"/>
        <rFont val="Arial"/>
        <family val="2"/>
      </rPr>
      <t>(Seleccionar)</t>
    </r>
  </si>
  <si>
    <r>
      <t xml:space="preserve">K. Clasificación del Riesgo
</t>
    </r>
    <r>
      <rPr>
        <sz val="9"/>
        <color indexed="8"/>
        <rFont val="Arial"/>
        <family val="2"/>
      </rPr>
      <t>(Seleccionar)</t>
    </r>
  </si>
  <si>
    <t>1. Fortalecer la atención integral en salud fundamentado en la Atención Primaria en Salud (APS) y en el enfoque de determinantes sociales y ambientales, con perspectiva poblacional diferencial, de cultura ciudadana, de género, participativo, territorial y resolutivo, que impacten positivamente el estado de salud de la población.</t>
  </si>
  <si>
    <t>2. Mejorar las capacidades institucionales a través de la actualización y modernización de la infraestructura física, la transformación digital, la arquitectura empresarial y el fortalecimiento de las competencias del talento humano.</t>
  </si>
  <si>
    <t>3. Mejorar la calidad, eficiencia y acceso en la prestación de los servicios de salud a través del cumplimiento de la función de inspección, vigilancia y control.</t>
  </si>
  <si>
    <t>4. Fortalecer la gestión y la transparencia Institucional.</t>
  </si>
  <si>
    <t>Elaboró: Lewis Jhossimar Palacios Muñoz / Revisó: Alvaro Augusto Amado Camacho / Aprobó: Juan Carlos Jaramillo Correa</t>
  </si>
  <si>
    <t>PLANEACIÓN INSTITUCIONAL Y CALIDAD
DIRECCIÓN DE PLANEACIÓN INSTITUCIONAL Y CALIDAD
SISTEMA DE GESTIÓN
CONTROL DOCUMENTAL</t>
  </si>
  <si>
    <t>MAPA DE RIESGOS SDS</t>
  </si>
  <si>
    <t>SDS-PYC-FT-029</t>
  </si>
  <si>
    <t>Versión:</t>
  </si>
  <si>
    <t>Código:</t>
  </si>
  <si>
    <t>Codigo:</t>
  </si>
  <si>
    <t>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t>
  </si>
  <si>
    <t>Ejercer la función disciplinaria en primera instancia en la SDS, mediante el seguimiento y gestión eficiente de los procesos disciplinarios hacia los servidores públicos de acuerdo a los principios rectores de la ley disciplinaria.</t>
  </si>
  <si>
    <t>Evaluar en la Secretaria Distrital de Salud, los sistemas de gestión y control, mediante metodologías de auditoría y de seguimiento, promoviendo la cultura del autocontrol, mejoramiento continuo y acciones eficaces en las líneas de defensa.</t>
  </si>
  <si>
    <t>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t>
  </si>
  <si>
    <t>Administrar los bienes de propiedad, planta y equipo de la entidad y la prestación de los servicios administrativos en todos los procesos y sedes en custodia, con el fin de satisfacer las necesidades para el funcionamiento de la entidad durante la vigencia.</t>
  </si>
  <si>
    <t>Gestionar las necesidades en infraestructura tecnológica, soluciones de software, incidentes y requerimientos, seguridad de la información, a través de la implementación de la Política de Gobierno Digital, la administración de los recursos TIC e implementación del Plan Estratégico de Tecnologías de la Información y las Comunicaciones - PETI, con el fin de contribuir a la eficacia y eficiencia de los procesos de la entidad que soportan la continuidad del negocio en materia de tecnologías de la información y comunicaciones</t>
  </si>
  <si>
    <t>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t>
  </si>
  <si>
    <t>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t>
  </si>
  <si>
    <t>Dirigir y coordinar el desarrollo administrativo y la gestión institucional, de conformidad con las directrices establecidas del Sistema de Gestión en el marco del Modelo Integrado de Planeación y gestión MIPG para el fortalecimiento de los procesos de la Secretaria Distrital de Salud.</t>
  </si>
  <si>
    <t>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t>
  </si>
  <si>
    <t>Establecer y dar lineamientos a las Empresas Administradoras de Planes de Beneficios y su Red de Prestadores de Servicios de Salud, Bancos de Sangre y Bancos de Tejidos; mediante la definición de criterios técnicos y operativos de la prestación de servicios de salud para la mejora de los mismos, en el marco de las políticas y lineamientos del orden nacional y distrital.</t>
  </si>
  <si>
    <t>D. Valor Impacto Residual Final</t>
  </si>
  <si>
    <t>Adelantar actividades y programas de asistencia técnica, a los usuarios y/o prestadores de servicios de salud en el Distrito Capital, por medio de asistencias técnicas grupales e individuales, para cumplir con los temas relacionados con el Sistema Obligatorio de Garantía de la Calidad de la Atención de Salud y Seguridad del Paciente y normas relacionadas, durante la vigencia.</t>
  </si>
  <si>
    <t>Factores de riesgo</t>
  </si>
  <si>
    <t>Tecnología</t>
  </si>
  <si>
    <t>Infraestructura</t>
  </si>
  <si>
    <t>Evento externo</t>
  </si>
  <si>
    <t>Talento humano</t>
  </si>
  <si>
    <t>C. Acción de Contingencia ante Posible Materialización del Riesgo</t>
  </si>
  <si>
    <r>
      <t xml:space="preserve">L. Factor de Riesgo
</t>
    </r>
    <r>
      <rPr>
        <sz val="9"/>
        <color indexed="8"/>
        <rFont val="Arial"/>
        <family val="2"/>
      </rPr>
      <t>(Seleccionar)</t>
    </r>
  </si>
  <si>
    <t>No revisar los documentos necesarios para el ingreso y egresode bienes</t>
  </si>
  <si>
    <t xml:space="preserve">Realizar el ingreso de bienes inadecuadamente </t>
  </si>
  <si>
    <t>NA</t>
  </si>
  <si>
    <t xml:space="preserve">Posibilidad de afectación economica y reputacional por investigaciones disciplinarias y fiscales debido al ingreso de bienes inadeacuado con el fin de favorecer a terceros  </t>
  </si>
  <si>
    <t xml:space="preserve">Verificación ingreso de bienes al almacen </t>
  </si>
  <si>
    <t xml:space="preserve">Referente técnico o Supervisor del Contrato Profesional Especializado del Almacén General  </t>
  </si>
  <si>
    <t>Diario</t>
  </si>
  <si>
    <t>Verificar que los datos registrados en  los documentos soporte para el ingreso (factura, contrato, convenio, comodato o donación) de la entrega correspondan con las cantidades y caracterisiticas fisicas y técnicas de los bienes a recibir</t>
  </si>
  <si>
    <t xml:space="preserve">Comparar documentos ingreso contra los bienes a recibir </t>
  </si>
  <si>
    <t xml:space="preserve">Solicitar al referente técnico o supervisor del contrato realizar los ajustes e informar al Sub Directorde Bienes y Servicios  las novedades presentadas en la recepción de los bienes </t>
  </si>
  <si>
    <t>Correo Electronico</t>
  </si>
  <si>
    <t>Actas
Facturas
contrato
comodato
convenio</t>
  </si>
  <si>
    <t>Humanos y Tecnológicos</t>
  </si>
  <si>
    <t xml:space="preserve">Realizar revisiones fisicas y documentales aleatorias a los bienes almacenados para verificar que estos cumplan con las especificaciones técnicas con las cuales fueron adquiridos y recibidos.   </t>
  </si>
  <si>
    <t xml:space="preserve"> Realizar las investigaciones pertinentes
Gestionar los trámites de devolución o cambio de los elementos recibidos</t>
  </si>
  <si>
    <t xml:space="preserve">Trámite inadecuado de las indagaciones e investigaciones disciplinarias en beneficio propio o de un tercero.
</t>
  </si>
  <si>
    <t>No efectuar el trámite de impulso procesal señalado en el Código General Disciplinario.</t>
  </si>
  <si>
    <t>N/A</t>
  </si>
  <si>
    <t>Posibilidad de afectación reputacional por trámite inadecuado de las indagaciones e investigaciones disciplinarias en beneficio propio o de un tercero debido a  no efectuar el trámite de impulso procesal señalado en el Código General Disciplinario..</t>
  </si>
  <si>
    <t xml:space="preserve">Extravió o pérdida parcial o total intencional de expedientes disciplinarios y/o demás información en beneficio propio o de un tercero. </t>
  </si>
  <si>
    <t>Fallas en el  control del manejo de expedientes de procesos disciplinarios.</t>
  </si>
  <si>
    <t>Posibilidad de afectación reputacional por extravió o pérdida parcial o total intencional de expedientes disciplinarios y/o demás información en beneficio propio o de un tercero debido a  fallas en el  control del manejo de expedientes de procesos disciplinarios.</t>
  </si>
  <si>
    <t>Desarrollo y revisión de actuaciones procesales .</t>
  </si>
  <si>
    <t>El Jefe de la Oficina de Asuntos Disciplinarios y abogados sustanciadores</t>
  </si>
  <si>
    <t>Siempre  que los profesionales de esta dependencia elaboren los proyectos conforme a la Ley deberàn remitirlos dentro de los tèrminos de ley  para la aprobación de las mismas providencias por parte del Jefe .</t>
  </si>
  <si>
    <t>Revisar con el abogado sustanciador y validar que dichos proyectos estén conforme a la ley disciplinaria.</t>
  </si>
  <si>
    <t>Aprobando el respectivo documento mediante su firma.</t>
  </si>
  <si>
    <t>En caso de tener correcciones de fondo le será devuelto al profesional correspondiente.</t>
  </si>
  <si>
    <t>O:\Despacho\Oficina de Asuntos Disciplinarios\OAD 2022\EVIDENCIA MAPA DE RIESGOS OAD 2022</t>
  </si>
  <si>
    <t>Firma del documento por quien lo elaboró  y aprobación del Jefe en cada expediente.</t>
  </si>
  <si>
    <t>El Jefe de Oficina y abogados sustanciadores (recurso humano,  y expediente físico. (recurso físicos)</t>
  </si>
  <si>
    <t xml:space="preserve">El jefe de la Oficina  de Asuntos Disciplinarios realizará mesa de trabajo bimensual con los profesionales sustanciadores , para retroalimentar las observaciones de acuerdo a su criterio y se  levantara  un acta. </t>
  </si>
  <si>
    <t>Se iniciará las actuaciones disciplinarias correspondientes a que haya lugar.</t>
  </si>
  <si>
    <t xml:space="preserve">Préstamo de expedientes. </t>
  </si>
  <si>
    <t>Secretaria  y/o tecnólogo de la Oficina de Asuntos Disciplinarios</t>
  </si>
  <si>
    <t>Siempre que los profesionales sustanciadores o los sujetos procesales solicitan un expediente.</t>
  </si>
  <si>
    <t>Controlará la entrada y salida de los expedientes.</t>
  </si>
  <si>
    <t>Mediante un registro de estos movimientos en un libro de préstamo de expedientes.</t>
  </si>
  <si>
    <t>En caso de pérdida o extravio de algún expediente se debe  presentar por el abogado sustanciador denuncia por pérdida ante la Fiscalía  General de la Nación y dictar auto por medio del cual se ordene la reconstrucción del expediente perdido o extraviado dando aplicación a la ley disciplinaria.</t>
  </si>
  <si>
    <t>Se lleva el registro en un libro de los expedientes prestados.</t>
  </si>
  <si>
    <t>Secretaria Técnica y/o tecnólogo,técnico, abogados sustanciadores (recurso humano),  libro préstamo expedientes. (físicos)</t>
  </si>
  <si>
    <t>Inventario de expedientes mensual</t>
  </si>
  <si>
    <t>Mensualmente, realizará control de arqueo de expedientes.</t>
  </si>
  <si>
    <t xml:space="preserve">Realizará control de arqueo de expedientes, para evitar la pérdida. </t>
  </si>
  <si>
    <t>Comparando los archivos en físico con la hoja de trabajo en Excel, tomando como referencia el mes inmediatamente  anterior.</t>
  </si>
  <si>
    <t>Se llevará una hoja de trabajo en Excel denominada  (Registro Mensual Control Expedientes OAD).</t>
  </si>
  <si>
    <t>Secretaria Técnica y/o tecnólogo,técnico, abogados sustanciadores (recurso humano),   Hoja Excel Registro mensual control expedientes(recurso .tecnològicos)</t>
  </si>
  <si>
    <t>Archivo digital de expedientes Disciplinarios,</t>
  </si>
  <si>
    <t>Siempre   que se aperture un expediente.</t>
  </si>
  <si>
    <t>Realizará una copia de seguridad.</t>
  </si>
  <si>
    <t>Mediante la digitalización en formato PDF del contenido del expediente.</t>
  </si>
  <si>
    <t>En caso de pérdida o extravio de algún expediente se debe presentar  por el abogado sustanciador denuncia por pérdida ante la Fiscalía  General de la Nación y dictar auto por medio del cual se ordene la reconstrucción del expediente perdido o extraviado dando aplicación a la ley disciplinaria.</t>
  </si>
  <si>
    <t xml:space="preserve">Carpeta digital denominada               ( EXPEDIENTES 2022).La cual se encuentra ubicada  en el equipo de la Secretaria Técnica de la OAD, en la siguiente ruta :  Bodega (D);EXPEDIENTES 2022. </t>
  </si>
  <si>
    <t xml:space="preserve">Secretaria Técnica y/o tecnólogo tècnico, abogados sustanciadores(recurso humano),y Carpeta Digital. (recursos tecnológicos)    </t>
  </si>
  <si>
    <t>Realizar un inventario anual de  los expedientes disciplinarios activos, comparando lo físico con lo digital, escaneando informaciòn que no se encuentre digitalizada. Se evidenciará   la actividad  por medio de  acta.</t>
  </si>
  <si>
    <t xml:space="preserve">Desvío de información por la falta de centralización de todas las acciones de comunicación en el proceso u oficina que lidera el tema en la entidad. </t>
  </si>
  <si>
    <t xml:space="preserve">Cambiar intencionalmente  la información recibida y enviada por las fuentes. </t>
  </si>
  <si>
    <t>Favorecer intereses particulares, políticos y/o de terceras personas, divulgando información a los medios de comunicación u otros públicos, o a través de los canales institucionales de comunicación, sin cumplir con los procedimientos establecidos por la Oficina Asesora de Comunicaciones.</t>
  </si>
  <si>
    <t>Falta de control en la entrega de material de la entidad a personas equivocadas, no aptas o no autorizadas para el manejo del mismo.</t>
  </si>
  <si>
    <t xml:space="preserve">Favorecer intereses particulares  y/o de terceras personas utilizando la imagen de la entidad a través del material POP o merchandising que produce la Oficina de Comunicaciones </t>
  </si>
  <si>
    <t xml:space="preserve">El profesional de la Oficina Asesora de Comunicaciones (OAC), cuando reciba de las dependencias la información para divulgar ante los medios masivos de comunicación y/o a través de los canales externos de comunicación, vericará la validez de dicha información revisando que haya sido enviada con el aval del jefe, director o referente delegado de la dependencia. </t>
  </si>
  <si>
    <t>El profesional de la Oficina Asesora de Comunicaciones</t>
  </si>
  <si>
    <t>Cuando reciba de las dependencias la información</t>
  </si>
  <si>
    <t>Divulgar ante los medios masivos de comunicación y/o a través de los canales externos de comunicación</t>
  </si>
  <si>
    <t xml:space="preserve">Vericará la validez de dicha información revisando que haya sido enviada con el aval del jefe, director o referente delegado de la dependencia. </t>
  </si>
  <si>
    <t>En caso de que no provenga de fuentes oficiales o esté incompleta, el profesional solicitará ampliación de la misma a través de correo electrónico o solicitara visto buena de la jefe de la Oficina para la respectiva divulgación</t>
  </si>
  <si>
    <t>Requerimientos para la publicación de información así como las mismas publicaciones en los medios de comunicación y canales de comunicación externa oficiales</t>
  </si>
  <si>
    <t>Procedimiento Gestión de Comunicaciones
Lineamiento de comunicación externa</t>
  </si>
  <si>
    <t>Profesionales de la Oficina de Comunicaciones
WhatsApp
Correo electrónico
Página Web
Internet</t>
  </si>
  <si>
    <t>El profesional de la Oficina Asesora de Comunicaciones cuando entregue el material POP y/o merchandising producido por la OAC registrará la entrega mediante el diligenciamiento del formato dispuesto para tal fin. Si no se  diligencia dicho formato, no se podrá hacer entrega del material requerido. Como evidencia quedará el registro de entrega mediante formato dispuesto en la herramienta de gestión documental código: SDS-COM-FT-005 "Registro de material entregado en comunicaciones"</t>
  </si>
  <si>
    <t>Cuando entregue el material POP y/o merchandising producido por la OAC</t>
  </si>
  <si>
    <t>Registrará la entrega del material en el formato</t>
  </si>
  <si>
    <t>Diligenciamiento del formato SDS-COM-FT-005 "Registro de material entregado en comunicaciones"</t>
  </si>
  <si>
    <t>Si no se  diligencia dicho formato, no se podrá hacer entrega del material requerido. Como evidencia quedará el registro de entrega mediante formato dispuesto en la herramienta de gestión documental código: SDS-COM-FT-005 "Registro de material entregado en comunicaciones"</t>
  </si>
  <si>
    <t>Formato SDS-COM-FT-005 "Registro de material entregado en comunicaciones"</t>
  </si>
  <si>
    <t>Procedimiento Gestión de Comunicaciones
Lineamiento de comunicación externa
Lineamiento de comunicación interna</t>
  </si>
  <si>
    <t>Profesionales de la Oficina de Comunicaciones
Formato</t>
  </si>
  <si>
    <t>Sesgar el proceso de contratación o la contratación en favor de un proponente</t>
  </si>
  <si>
    <t>Elaborar estudios previos y pliegos de condiciones específicos cuyos requisitos jurídicos, financieros o técnicos esten direccionados a un oferente en particular. Esto se conoce como pliegos a la medida.
Verificar y evaluar las ofertas de manera subjetiva o errónea, con el fin de favorecer a un oferente en particular
Permitir la modificación y/o cambio de documentos en las propuestas -que mejoren la oferta-, con el propósito de favorecer a un tercero</t>
  </si>
  <si>
    <t>Todos los Procesos de la entidad</t>
  </si>
  <si>
    <t>Posibilidad de afectación reputacional por sesgar el proceso de contratación o la contratación en favor de un proponente, debido a la de elaboración específica de estudios previos y pliegos de condiciones cuyos requisitos jurídicos, financieros o técnicos esten direccionados a un oferente en particular, verificar y evaluar las ofertas de manera subjetiva o errónea, con el fin de favorecer a un oferente en particular o permitir la modificación y/o cambio de documentos en las propuestas -que mejoren la oferta-, con el propósito de favorecer a un tercero</t>
  </si>
  <si>
    <t>Elaborar y expedir certificaciones contractuales que contienen información falsa con el propósito de favorecer a un tercero en lo que a la acreditación de la experiencia se refiere</t>
  </si>
  <si>
    <t>Falta de integridad del funcionario encargado de la etapa precontractual
Ofrecimiento de dádivas y/o beneficios para el servidor público o un tercero.</t>
  </si>
  <si>
    <t>Subdirección de contratación</t>
  </si>
  <si>
    <t>Posibilidad de afectación reputacional por elaborar y expedir certificaciones contractuales que contienen información falsa con el propósito de favorecer a un tercero en lo que a la acreditación de la experiencia se refiere, debido a la falta de integridad del funcionario encargado de la etapa precontractual u 
ofrecimiento de dádivas y/o beneficios para el servidor público o un tercero</t>
  </si>
  <si>
    <t>Probabilidad de perder, manipular o alterar intencionalmente la información y el expediente físico o digital de los procesos contractuales para beneficio propio o de particulares</t>
  </si>
  <si>
    <t xml:space="preserve">Posibilidad de afectación reputacional por la probabilidad de perder, manipular o alterar intencionalmente la información y el expediente físico o digital de los procesos contractuales para beneficio propio o de particulares, debido a la falta de integridad del funcionario encargado de la etapa precontractual u 
ofrecimiento de dádivas y/o beneficios para el servidor público o un tercero </t>
  </si>
  <si>
    <t>No iniciar el proceso de declaratoria de incumplimiento o imposición de multas.</t>
  </si>
  <si>
    <t xml:space="preserve">Posibilidad de afectación reputacional por no iniciar el proceso de declaratoria de incumplimiento o imposición de multas, debido a la falta de integridad del funcionario encargado de la etapa precontractual u 
ofrecimiento de dádivas y/o beneficios para el servidor público o un tercero </t>
  </si>
  <si>
    <t>Revisión requisitos técnicos, jurpidicos y financieros</t>
  </si>
  <si>
    <t>Profesional de la Subdirección de Contratación</t>
  </si>
  <si>
    <t xml:space="preserve">Cada vez que se radique un proceso de contratación </t>
  </si>
  <si>
    <t>Revisar que todos los documentos que alleguen los lideres de procesos cumplan con los requisitos técnicos, jurídicos y financieros</t>
  </si>
  <si>
    <t xml:space="preserve">La revisión se realiza según los lineamientos descritos en la normatividad vigente y la documentación asociada al proceso de Gestión Contractual  </t>
  </si>
  <si>
    <t xml:space="preserve">En caso de incumplimiento de los requisitos, se devolverá al área la documentación para sus respectivos ajustes </t>
  </si>
  <si>
    <t xml:space="preserve">Memorando con la devolución del proceso y/o correo solicitando los ajustes respectivos </t>
  </si>
  <si>
    <t>SDS-CON-INS-004 Concurso de Méritos Abierto
SDS-CON-INS-005 Concurso de Méritos Abierto con precalificación
SDS-CON-INS-015 Contratación Mínima Cunatía
SDS-CON-INS-002 Selección Abreviada Características Técnicas Uniformes Y De Común Utilización (Subasta Inversa)
SDS-CON-INS-003 Selección Abreviada De Menor Cuantía
SDS-CON-INS-017 Selección Abreviada Por Bolsa De Productos</t>
  </si>
  <si>
    <t>Profesionales del área de contratación, cordis (si es necesario) correos electrónicos</t>
  </si>
  <si>
    <t>Revisión formato “Manifestación por parte del comité evaluador de no encontrarse en conflicto de intereses”</t>
  </si>
  <si>
    <t>Cada vez que se radique un proceso de contratación que requiera evaluación de propuestas</t>
  </si>
  <si>
    <t xml:space="preserve">Revisar  que los expedientes contractuales de los procesos de selección contengan el formato “Manifestación por parte del comité evaluador de no encontrarse en conflicto de intereses” debidamente suscrito por los profesionales que integran el comité evaluador.  </t>
  </si>
  <si>
    <t>La revisión se realizará por parte del profesional de la Subdirección de Contratación contra el expediente siempre y cuando se haya definido para el proceso un comité evaluador y verificará que exista el formato debidamente suscrito por cada integrante designado.</t>
  </si>
  <si>
    <t>En caso de que el profesional designado como evaluador manifieste tener una inhabilidad se seguirá el procedimiento descrito en la política de conflicto de intereses</t>
  </si>
  <si>
    <t>Formato SDS-CON-FT-075  “Manifestación por parte del comité evaluador de no encontrarse en conflicto de intereses”</t>
  </si>
  <si>
    <t>SDS-CON-PR-001 Procedimiento Contratación - Etapa Precontractual</t>
  </si>
  <si>
    <t>Profesionales del área de contratación, Formato de manifestación de interés</t>
  </si>
  <si>
    <t>Revisión formato “Pacto de Integridad”</t>
  </si>
  <si>
    <t>Cada vez que se radique una contratación directa</t>
  </si>
  <si>
    <t>Revisar  que los expedientes contractuales de las contrataciones directas -personas naturales-contengan el formato “Pacto de Integridad” debidamente suscrito por los profesional.</t>
  </si>
  <si>
    <t>Una vez reciba el radicado de contratación directa – servicios profesionales y de apoyo a la gestión, el profesional de la Subdirección de Contratación validará en el sistema de contratación SISCO carpeta “Doc. Carpeta Virtual” que se haya aportada el formato “Pacto de Integridad” debidamente diligenciado por el futuro contratista.</t>
  </si>
  <si>
    <t xml:space="preserve">En caso de que no se el profesional designado como evaluador manifieste tener una inhabilidad se seguirá el procedimiento descrito en la política de </t>
  </si>
  <si>
    <t>Formato SDS-CON-FT-076 “Pacto de Integridad”</t>
  </si>
  <si>
    <t>SDS-CON-INS-006 Prestación De Servicios Profesionales Y De Apoyo A La Gestión – Personas Naturales</t>
  </si>
  <si>
    <t>Profesionales del área de contratación, Formato de pacto de integridad</t>
  </si>
  <si>
    <t>Revisón Certificaciones</t>
  </si>
  <si>
    <t xml:space="preserve">Cada vez que se pase para firma un proyecto de certificado de contrato </t>
  </si>
  <si>
    <t>Revisar contra expediente contractual que la información de la certificación corresponda con la de los  documentos que reposan en la carpeta</t>
  </si>
  <si>
    <t>La revisión se realizará contra expediente y se pondrá un visto bueno para firma del Subdirector (a) de Contratación</t>
  </si>
  <si>
    <t>En caso de que la información no corresponda, se devolverá para ajustes sin visto bueno</t>
  </si>
  <si>
    <t>Certificaciones firmadas por la (el) subdirector (a) de contratación</t>
  </si>
  <si>
    <t>SDS-CON-FT-053 Formato Certificación De Contratos</t>
  </si>
  <si>
    <t>Profesionales del área de contratación</t>
  </si>
  <si>
    <t>Verificación de Inventario</t>
  </si>
  <si>
    <t>Personal de archivo de gestión</t>
  </si>
  <si>
    <t>Cada vez que se realice el préstamo de un expediente contractual</t>
  </si>
  <si>
    <t>Ingresar en la base de datos de préstamos documentales</t>
  </si>
  <si>
    <t>Ingresar en la base de datos el número de folios que reposan en el expediente, el  nombre del personal que recibe el préstamo y la fecha en que lo recibió</t>
  </si>
  <si>
    <t>Al recibir el expeiente contractual verificar el N° de folios. En caso de notar que se existen diferencia en los folios del expediente realizar la trazabilidad del préstamo y solicitar por correo a la persona que entregó  que ajuste la carpeta</t>
  </si>
  <si>
    <t>Base de datos de invenario de préstamos de la Subdirección De Contratación</t>
  </si>
  <si>
    <t>SDS-CON-LN-005 Lineamiento De Archivo Contractual</t>
  </si>
  <si>
    <t xml:space="preserve">Solicitud de préstamo de expedientes contractual de persona natural o juridica. </t>
  </si>
  <si>
    <t>Personal de archivo de gestión en cabeza del lider del área.</t>
  </si>
  <si>
    <t>Cada vez que se realice el préstamo de un expediente contractual para controlar la entrada y salida de estos.</t>
  </si>
  <si>
    <t xml:space="preserve">Controlar el prestamo de expedientes Contractuales, para consulta en sala </t>
  </si>
  <si>
    <t xml:space="preserve">
Mediante el registro en el  formato SDS-CON-FT-047 Prestamo de Carpetas </t>
  </si>
  <si>
    <t xml:space="preserve">Formato SDS-CON-FT-047 Prestamo de Carpetas </t>
  </si>
  <si>
    <t xml:space="preserve">Se diligencia el formato SDS-CON-FT-047 Prestamo de Carpetas </t>
  </si>
  <si>
    <t>Base de datos de incumplimientos actualizada</t>
  </si>
  <si>
    <t>Profesionales designados para llevar el seguimiento a los incumplimienos</t>
  </si>
  <si>
    <t xml:space="preserve">Cada vez que se radique un incumplimiento </t>
  </si>
  <si>
    <t>Mantener la base de incumplimientos actualizada con todos los datos del sujeto a investigar y fechas de respuesta a cda instancia</t>
  </si>
  <si>
    <t xml:space="preserve">Llegada la fecha fijada para el trámite se verificará que se haya dado respuesta </t>
  </si>
  <si>
    <t>En caso de notar que no se ha dado respuesta en la fecha límite, se deberá solicitar al profesional encargado la razón y exigir el trámite</t>
  </si>
  <si>
    <t>Base de seguimiento a incumplimientos contractuales</t>
  </si>
  <si>
    <t>SDS-CON-PR-006 Procedimiento Contratación - Etapa De Ejecución Y Poscontractual</t>
  </si>
  <si>
    <t>Revisión y/o actualización de documentos internos del proceso y normatividad y socialización al equipo de la Subdirección de Contratación</t>
  </si>
  <si>
    <t>I trimestre 2023</t>
  </si>
  <si>
    <t>Remitir el caso a la Oficina de Asuntos Disiciplinarios para que inicie el proceso correspondiente</t>
  </si>
  <si>
    <t>Socialización mediante correos informativos al equipo de la Subdirección de Contratación acerca de la importancia de los valores de la entidad</t>
  </si>
  <si>
    <t>Favorecimiento a terceros (ambulancias del sector privado o no vinculadas al Programa de Atención Prehospitalaria), por parte del Personal del Centro Operativo, a cambio de prebendas por la gestión de incidentes</t>
  </si>
  <si>
    <t>Debilidades en el seguimiento a la ejecucion de los controles.</t>
  </si>
  <si>
    <t>N.A.</t>
  </si>
  <si>
    <t>Posibilidad de afectacion economica y reputacional por el favorecimiento a terceros (ambulancias del sector privado o no vinculadas al Programa de Atención Prehospitalaria), por parte del Personal del Centro Operativo, a cambio de prebendas por la gestión de incidentes y debilidades en el seguimiento a la ejecucion de los controles.</t>
  </si>
  <si>
    <t>Control dispositivos electronicos Centro Operativo</t>
  </si>
  <si>
    <t xml:space="preserve">El profesional (Enfermero o Medico) responsable de turno en el centro Operativo. </t>
  </si>
  <si>
    <t>Diariamente</t>
  </si>
  <si>
    <t>Controlar el uso de dispositivos móviles</t>
  </si>
  <si>
    <t>mediante la asignación de locker personal
y de Inspecciones visuales</t>
  </si>
  <si>
    <t>Elabora novedad comportamental</t>
  </si>
  <si>
    <t>Informe dirigida a Subdirector/a
Registro de acciones realizadas</t>
  </si>
  <si>
    <t>Resolucion 2860 de 2018 SDS.
SDS-UED-PR-005
SDS-UED-LN-008
SDS-UED-LN-006</t>
  </si>
  <si>
    <t>Profesional responsable de turno
Cámaras de vigilancia
Dotación mobiliaria</t>
  </si>
  <si>
    <t xml:space="preserve">Recibir dádivas </t>
  </si>
  <si>
    <t>Falta de integridad y Objetividad en la realización de los informes de auditoria</t>
  </si>
  <si>
    <t xml:space="preserve">NA </t>
  </si>
  <si>
    <t>Posibilidad de recibir dádivas o beneficios particulares para  emitir Informes de Auditoría ajustados a los intereses de los responsables del proceso Auditado.</t>
  </si>
  <si>
    <t>Socialización del codigo del auditor</t>
  </si>
  <si>
    <t xml:space="preserve">El jefe de la Oficina de Control Interno </t>
  </si>
  <si>
    <t>Semestralmente</t>
  </si>
  <si>
    <t xml:space="preserve">Socializará, el código de ética del auditor y el estatuto de auditoría, </t>
  </si>
  <si>
    <t xml:space="preserve">mediente correo elecctrónico </t>
  </si>
  <si>
    <t xml:space="preserve">De presentarse algún presunto acto de corrupción relacionado con las auditorias se comunicará a la Oficina de Asuntos Disciplinarios para que realice lo pertinente y a  la autoridad competente </t>
  </si>
  <si>
    <t xml:space="preserve">Correo electronico  
Memorando </t>
  </si>
  <si>
    <t xml:space="preserve">Código del auditor  y estatuto de auditoria </t>
  </si>
  <si>
    <t xml:space="preserve">Humanos tecnológicos </t>
  </si>
  <si>
    <t xml:space="preserve">Suscribir Conflicto de interés </t>
  </si>
  <si>
    <t xml:space="preserve">La técnico administrativa   </t>
  </si>
  <si>
    <t xml:space="preserve">Anualmente </t>
  </si>
  <si>
    <t xml:space="preserve">Verificará en el SIDEAP la suscripcion del conflicto de interés  para el  personal de planta y contrato </t>
  </si>
  <si>
    <t xml:space="preserve">Mediante el aplicativo SIDEAP </t>
  </si>
  <si>
    <t xml:space="preserve">De no presentarse los documentos reportará al  contratista o a la direccion de Talento Humano para la toma de correctivos </t>
  </si>
  <si>
    <t xml:space="preserve">Aplicativo SIDEAP y correo electronico </t>
  </si>
  <si>
    <t xml:space="preserve"> Registro Aplicativo SIDEAP </t>
  </si>
  <si>
    <t>1. Requisitos no viables para autorizar una apertura de cuenta.
2. Omitir algunas actividades establecidas  en el procedimiento  SDS FIN PR 007.</t>
  </si>
  <si>
    <t>2. Omitir algunas actividades establecidas  en el procedimiento  SDS FIN PR 007.</t>
  </si>
  <si>
    <t>No aplica</t>
  </si>
  <si>
    <t xml:space="preserve">Posibilidad de afectación económica y reputacional por apertura de cuentas bancarias de la entidad sin el cumplimiento de los requisitos legales para el favorecimiento a terceros debido a  Incumplimiento a las normas Nacionales y Distritales sobre el manejo de los recursos destinados a la Salud . </t>
  </si>
  <si>
    <t>1. Trámitar los pagos sin la revisión y cumplimiento de requisitos legales, administrativos e institucionales.</t>
  </si>
  <si>
    <t>Posibilidad de afectación económica y reputacional por trámite de órdenes de pago sin tener en cuenta los criterios establecidos, en beneficio propio o de terceros debido a trámitar los pagos sin la revisión y cumplimiento de requisitos legales, administrativos e institucionales.</t>
  </si>
  <si>
    <t xml:space="preserve">Interes economicos
Vinculos familiares o amistad
</t>
  </si>
  <si>
    <t xml:space="preserve">
Recibir documentación falsa para delantar el proceso de cobro coactivo y/o omitir actuaciones procesales para favorecer a un tercero, debido a intereses economicos particulares.</t>
  </si>
  <si>
    <t>Inspección y vigilancia y Salud Pública</t>
  </si>
  <si>
    <t>Posibilidad de afectación económica y reputacional para recibir documentación falsa para delantar el proceso de cobro coactivo y/o omitir actuaciones procesales para favorecer a un tercero, debido a intereses economicos particulares.</t>
  </si>
  <si>
    <t>Interes economicos
Vinculos familiares o amistad</t>
  </si>
  <si>
    <t>Adulteración de soportes de pago de una obligación para favorecimiento de un tercero.</t>
  </si>
  <si>
    <t>Posibilidad de afectación económica y reputacional por adulteración de soportes de pago de una obligación para favorecimiento de un tercero, debido a intereses economicos particulares.</t>
  </si>
  <si>
    <t>Seguimiento a apertura de cuentas bancarias</t>
  </si>
  <si>
    <t>El Comité de seguimiento y control financiero</t>
  </si>
  <si>
    <t xml:space="preserve">Siempre que se requiera </t>
  </si>
  <si>
    <t>Aperturar una cuenta</t>
  </si>
  <si>
    <t>aprueba la apertura de acuerdo a los requisitos internos y externos descritos en la normatividad y el procedimiento vigente</t>
  </si>
  <si>
    <t>En caso de que se el comité no apruebe una apertura de cuenta, s e debera justificar las razones y presentar nuevamente la propuesta.</t>
  </si>
  <si>
    <t xml:space="preserve">Actas del comité </t>
  </si>
  <si>
    <t>Director Financiero y  Profesional especializado de tesorería.</t>
  </si>
  <si>
    <t xml:space="preserve">Apicación correcta del procedimiento SDS FIN PR 007 </t>
  </si>
  <si>
    <t>Director Financiero
Profesionales Especializados</t>
  </si>
  <si>
    <t xml:space="preserve">Revisará que las actividades del PR SDS FIN PR 007, se cuemplan </t>
  </si>
  <si>
    <t xml:space="preserve">En caso de que se omita el procedimiento  SDS FIN PR 007, no se aprobará la apertura de la cuenta bancaria. </t>
  </si>
  <si>
    <t>Procedimiento  SDS- FIN- PR- 007</t>
  </si>
  <si>
    <t>Revisión de requisitos para trámites de pagos.</t>
  </si>
  <si>
    <t>Los profesionales de la Dirección Financiera,</t>
  </si>
  <si>
    <t>Diariamiente</t>
  </si>
  <si>
    <t>Deben revisar los requisitos para  el trámite de pago a terceros</t>
  </si>
  <si>
    <t>Aplicando el Procedimiento vigente (SDS FIN PR 008).</t>
  </si>
  <si>
    <t xml:space="preserve">  En caso de que se genere un pago a terceros que no cumplen con los requisitos, se debe informar del hecho al Responsable de Contabilidad y posteriormente al Director (a) financiero.</t>
  </si>
  <si>
    <t>Gestión documental -causaciones</t>
  </si>
  <si>
    <t>Expedientes de tramite de ordenes de pago</t>
  </si>
  <si>
    <t>4 Profesionales de Contabilidad</t>
  </si>
  <si>
    <t>Revision y verificación por parte del profesional a cargo del expediente</t>
  </si>
  <si>
    <t xml:space="preserve">Los profesionales (abogados) del proceso de cobro coactivo </t>
  </si>
  <si>
    <t xml:space="preserve">Siempre </t>
  </si>
  <si>
    <t xml:space="preserve">revisaran los documentos allegados por parte de los sancionados, </t>
  </si>
  <si>
    <t>aplicando el manual de administración y recaudo de cartera V4</t>
  </si>
  <si>
    <t>En caso de encontrar inconsistencias en la veracidad de los documentación, se informará al Director Financiero para tomar las medidas correspondientes.</t>
  </si>
  <si>
    <t>Documentos allegados por el sancionado</t>
  </si>
  <si>
    <t>7 Abogados de Cobro coactivo</t>
  </si>
  <si>
    <t>Verificación de CIB con tesoreria</t>
  </si>
  <si>
    <t>Cada vez que evidencien una inconsistencia o adulteración de los Comprobantes de ingreso bancario</t>
  </si>
  <si>
    <t>revisaran con el área de Tesorería los datos correspondientes Comprobantes de ingreso bancarios</t>
  </si>
  <si>
    <t>verificando que coincidan los datos del comprobante allegado por el deudor y el registro que tiene el área de tesorería</t>
  </si>
  <si>
    <t>En caso de encontrar incosnistencias en la veracidad de los documentación, se informará al Director Financiero para tomar las medidas correspondientes.</t>
  </si>
  <si>
    <t>CIB allegado por el sancionado</t>
  </si>
  <si>
    <t>Revisión periodica del procedimientos y demás normatividad, relacionada con ela apertura de cuentas.</t>
  </si>
  <si>
    <t xml:space="preserve">En caso de que se aperture una cuenta incumpliendo los requisitos, se debe informar a la instancia correspondiente pars realizar la indagación </t>
  </si>
  <si>
    <t>Seguimiento periódico a rechazos presentados</t>
  </si>
  <si>
    <t>En caso de que se genere un pago a terceros que no cumplen con los requisitos, se debe informar del hecho al  Director (a) financiero y notificar la instancia correspondiente para iniciar indagación</t>
  </si>
  <si>
    <t>S realizan mesas de trabajo con todo el equipo de cobto coactivo, acompañados de las áreas de  tesorería y contabilidad para revisar novedades presentadas</t>
  </si>
  <si>
    <t>Informar al Director financiero la situación presentada para determinar las acciones correspondientes.</t>
  </si>
  <si>
    <t>Cobros indebidos o  favorecimiento a terceros en lo referente a la disponibilidad y entrega de insumos, dispositivos médicos, productos biológicos y medicamentos, a cargo de la Subscretaria de Salud Pública.</t>
  </si>
  <si>
    <t>No aplicación de la normatividad y directrices nacionales o distritales  vigentes</t>
  </si>
  <si>
    <t>Posible afectación economica y reputacional por Cobros indebidos o  favorecimiento a terceros, en lo referente a la disponibilidad y entrega de insumos, dispositivos médicos, productos biológicos y medicamentos, a cargo de la Subscretaria de Salud Pública en el proceso Gestión en Salud Pública, debido a la no aplicación de la normatividad vigente pertinente.</t>
  </si>
  <si>
    <t>Medicamentos, Dispositivos Médicos e Insumos, destinados a los Programas de Interés en salud Pública, en lo referente a Medicamentos para programas de: Enfermedades Transmitidas por Vectores - ETV, Tuberculosis, Lepra, IRA (INFLUENZA); Dispositivos médicose insumos para la salud, según disponiblidad, a cargo de la Dirección de Salud Colectiva.</t>
  </si>
  <si>
    <t xml:space="preserve">El referente técnico asignado por los directivos de la Subsecretaria de Salud Pública </t>
  </si>
  <si>
    <t>Cada vez que realicen movimientos de insumos o dispositivos médicos (Preservativos de uso masculino, pruebas rapidas según disponibilidad), medicamentos (ETV, Tuberculosis, Lepra, Influenza segun disponibilidad)</t>
  </si>
  <si>
    <t xml:space="preserve">Autorizarán las salidas correspondientes  y verificarán la trazabilidad desde el ingreso, hasta la entrega o disposición, según corresponda, a los prestadores de servicios de salud o a las entidades responsables de la disposición; con los soportes correspondientes, para asegurar el cumplimiento de la normatividady directrices pertinentes.  
</t>
  </si>
  <si>
    <t xml:space="preserve">Revisando el registro de los movimientos  en  las herramientas establecidas, de conformidad con los requisitos, la normativa vigente y autorizarán las salidas correspondientes según disponibilidad, análisis de solicitudes y diretrices.   </t>
  </si>
  <si>
    <t>En caso de no cumplir con los requisitos establecidos, o encontrar inconsistencias, notificarán al superior segun corresponda, dejando registro de dicha actuación y realizarán el seguimiento correspondiente hasta la resolución del caso.</t>
  </si>
  <si>
    <t>Como soporte de la ejecución del control,  se cuenta con:  Correos electronicos,  kardex, arqueos , registros de asistencia técnica, actas de reunión, registros en herramientas de excel y  en formatos establecidos o en los aplicativos pertinentes, según aplique.</t>
  </si>
  <si>
    <t xml:space="preserve">1, PROCEDIMIENTO GESTIÓN  DE PLANES, PROGRAMAS Y ACCIONES DE INTERES EN SALUD PÚBLICA.
2, SDS-GSP-PR-010 DESARROLLO DE LAS ACCIONES COLECTIVAS EN SALUD PÚBLICA. 
</t>
  </si>
  <si>
    <t>Recurso humano:Supervisores, Profesionales especializados, universitarios y técnico del equipo.
Recurso tecnologico.
Recurso Financiero.
Recurso fisico.</t>
  </si>
  <si>
    <t>Insumos, dispositivos médicos y productos Biológicos del Programa Ampliado de Inmunizacion - PAI, permanente y Covid 19.</t>
  </si>
  <si>
    <t>Cada vez que se  soliciten y realicen movimientos de insumos, dispositivos médicos y productos biologicos del Programa Ampliado de Inmunización - PAI permanente y Covidd 19</t>
  </si>
  <si>
    <t xml:space="preserve">Autorizar las salidas y verificar técnicamente, la trazabilidad desde el ingreso hasta la entrega al prestador de servicios de salud o entidad responsable (EAPB, IPS, E.S.E. según aplique), con los soportes correspondientes, para dar cumplimiento a la  normatividad vigente y directrices establecidas. e informar de manera clara y directa las fechas de vencimiento.
</t>
  </si>
  <si>
    <t>Revisando las solicitudes y necesidades de los insumos, dispositivos médicos y productos biologicos del Programa   Ampliado de Inmunización - PAI permanente y Covid 19 frente a la disponiblilidad y directrices establecidas  para autorizar la entrega de los mismos, estableciendo la coherencia de los registros de  movimientos,  en  las herramientas establecidas, comparando lo autorizado frente a lo entregado y su uso (ritmo de aplicacion, saldos de dosis)</t>
  </si>
  <si>
    <t>En caso de no cumplir con los requisitos establecidos notificarán al superior y al Ministerio de Salud y Protección Social, segun corresponda, dejando registro de dicha actuación y realizarán el seguimiento correspondiente hasta la resolución del caso.</t>
  </si>
  <si>
    <t>Como soporte de la ejecución del control, se cuenta con: Correos electronicos,  kardex, arqueos, registros de asitencia técnica, actas de reunión, registros en herramientas de excel o en los aplicativos pertinentes (modulos de inventarios y de pedidos con los parámetros requeridos), según aplique.</t>
  </si>
  <si>
    <t>Recurso humano:Supervisores, Profesionales especializados, universitarios y técnico del equipo.
Recurso tecnológico.
Recurso Financiero.
Recurso físico.</t>
  </si>
  <si>
    <t>Insumos, dispositivos médicos y productos biológicos para VACUNACION  COVID–19</t>
  </si>
  <si>
    <t>El referente técnico asignado por los directivos de la Secretaria Distrital de Salud</t>
  </si>
  <si>
    <t>Cada vez que se tenga solicitud, por parte de los prestadores de servicios de salud, y se tenga disponibilidad de los insumos, dispositivos médicos y productos biológicos, para vacunación COVID-19. y se requiera la autorización de entrega por parte de Bienes y servicios.</t>
  </si>
  <si>
    <t xml:space="preserve"> Revisará la solicitud  frente a la disponibilidad y pertinencia, de insumos, dispositivos médicos y productos biológicos  para vacuna COVID-19, para autorizar la entrega de los mismos por parte de Bienes y servcios de la Secretaria Distrital de Salud y recibidos los comprobantes de egreso, se cargará la información en el aplicativo PAI WEB - Modulo de inventarios, verificando posteriormente la entrega en el aplicativo, para hacer seguimiento al movimiento y dar cumplimiento a las directrices y normas establecidas.. 
</t>
  </si>
  <si>
    <t xml:space="preserve">Revisando las solicitudes frente a la disponibilidad, requisitos de norma y directrices establecidas, para autorizar las entregas hacia las instituciones por parte de Bienes y Servicios; Verificando posteriormente, en el aplicativo PAI WEB,  la coherencia entre las cantidades entregadas y las recepcionadas por los prestadores de servicios de salud, de acuerdo con los criterios,  registrando el resultado en la herramienta de  control establecida. 
</t>
  </si>
  <si>
    <t xml:space="preserve">En caso de no encontrar coherencia de la información, informaran de manera inmediata a la referente de insumos de vacunación y según sea pertinente, al Subdirector de Acciones Colectivas,  para los fines pertinentes.  </t>
  </si>
  <si>
    <t xml:space="preserve">Como soporte de la ejecución del control, se cuenta con: Correos electrónicos y acta institucional; registros en aplicativo PAI WEB, registros de egresos y documentos para asistencia técnica relacionada con entrega de insumos y productos biológicos .   </t>
  </si>
  <si>
    <t>Recurso humano:Subdirector de Acciones Colectivas y Profesionales especializados. 
Recurso tecnologico.
Recurso Financiero.
Recurso fisico.</t>
  </si>
  <si>
    <t>Establecer las actividades o requisitos para  verificar trazabilidad de entradas y salidas.
Documentar los resultados de aplicación del control y dar alertas según sea pertinente</t>
  </si>
  <si>
    <t xml:space="preserve">Revisar el caso, documentarlo y hacer la respectiva notificación al directivo responsable y a la oficina de asuntos disciplinarios o quien haga sus veces, o a las entidades y autoridades competentes, según corresponda. </t>
  </si>
  <si>
    <t>Intereses particulares o de  otros grupos</t>
  </si>
  <si>
    <t>Abuso del cargo</t>
  </si>
  <si>
    <t>Aprovechamiento de los espacios institucionales para realizar gestión política para el favorecimiento propio o de un tercero.</t>
  </si>
  <si>
    <t>ENCUESTA</t>
  </si>
  <si>
    <t>El director (a)</t>
  </si>
  <si>
    <t>Trimestralmente</t>
  </si>
  <si>
    <t>Verificará la existencia de actos de corrupción</t>
  </si>
  <si>
    <t>Mediante encuestas a los usuarios, en referencia al uso de los espacios Institucionales</t>
  </si>
  <si>
    <t>En caso de constatar tal situación trasladar a la Oficina de Asuntos disciplinarios, los indicios de desviación.</t>
  </si>
  <si>
    <t xml:space="preserve">Encuestas realizadas a la comunidad / correos con diferentes respuestas </t>
  </si>
  <si>
    <t>Humano</t>
  </si>
  <si>
    <t>CODIGO</t>
  </si>
  <si>
    <t>Realizará socialización continua</t>
  </si>
  <si>
    <t>Con el personal de primera línea, del código de Integridad de la SDS  conforme a la Resolución 1954/2018, como mecanismo preventivo.</t>
  </si>
  <si>
    <t>Actas de comité y TIP de calidad de socialización.</t>
  </si>
  <si>
    <t>Realizar las encuestas en los diferentes Eventos realizados.</t>
  </si>
  <si>
    <t>Vigencia 2023</t>
  </si>
  <si>
    <t>Poner en conocimiento a la Oficina de asuntos disciplinarios, de los hechos que generan la posible materialización del Riesgo.</t>
  </si>
  <si>
    <t>Realizar trámites de IVC sin el cumplimiento de los requisitos recibiendo dádivas o beneficios a nombre propio o de terceros.</t>
  </si>
  <si>
    <t>Falta de seguimiento y actualización de la base de datos a los trámites y servicios en la página WEB y en el Sistema Único de Información de Trámites SUIT.</t>
  </si>
  <si>
    <t>No Aplica</t>
  </si>
  <si>
    <t>Posibilidad de afectación reputacional y/o económica por realizar trámites de IVC sin el cumplimiento de los requisitos recibiendo dádivas o beneficios a nombre propio o de terceros debido a falta de seguimiento y actualización de la base de datos a los trámites y servicios en la página WEB y en el Sistema Único de Información de Trámites SUIT.</t>
  </si>
  <si>
    <t>Dar concepto de conformidad con los estándares establecidos en el SUH   sin el cumplimiento de los requisitos recibiendo dádivas o beneficios a nombre propio o de terceros.</t>
  </si>
  <si>
    <t xml:space="preserve">Falta de seguimiento a las visitas a los prestadores de servicios de salud realizadas por las comisiones verificadoras de habilitacion </t>
  </si>
  <si>
    <t xml:space="preserve">Posibilidad de afectación reputacional y/o economica por dar concepto de conformidad con los estándares establecidos en el SUH   sin el cumplimiento de los requisitos recibiendo dádivas o beneficios a nombre propio o de terceros debido a la Falta de seguimiento a las visitas a los prestadores de servicios de salud realizadas por las comisiones verificadoras de habilitacion. </t>
  </si>
  <si>
    <t>Verificación requisitos</t>
  </si>
  <si>
    <t>El profesional del proceso responsable de actualizar la información de trámites y servicios</t>
  </si>
  <si>
    <t>Verificara trimestralmente</t>
  </si>
  <si>
    <t>Que la información publicada en el sistema de información SUIT y página WEB se encuentre actualizada</t>
  </si>
  <si>
    <t>Acorde con los requisitos del tramité</t>
  </si>
  <si>
    <t>En caso de presentarse una novedad informará a la Dirección y solicitará a la dirección competente para que se realice el ajuste</t>
  </si>
  <si>
    <t>Como evidencia se deja el correo electrónico con el soporte de la revisión de la Pagina web.</t>
  </si>
  <si>
    <t>Definidas en cada uno de los respectivos procedimientos de los diferentes tramites asociados.  (Ver ISOLUCIÓN)</t>
  </si>
  <si>
    <t>Tecnológicos 
Humanos</t>
  </si>
  <si>
    <t>Verificación de encuesta o Verificacion Telefonica,  de satisfaccion de la visita de inspeccion, vigilancia y control, via correo electronico</t>
  </si>
  <si>
    <t>El profesional del proceso responsable</t>
  </si>
  <si>
    <t>Realizara de manera trimestral</t>
  </si>
  <si>
    <t>La Verificación de encuesta enviada por correo electrónico  o verificación telefónica de satisfacción de la visita de inspección, vigilancia y control, sobre el desarrollo de la visita y comportamiento de los comisionados.</t>
  </si>
  <si>
    <t>Verificación de las respuestas de la encuesta diligenciada por los prestadores visitados o Tomando al azar diez (10) de los prestadores visitados para realizar verificación telefónica.  Para lo anterior diligenciará la planilla de control de lo consignando lo informado por el prestador y análisis de la encuesta.</t>
  </si>
  <si>
    <t>En caso de que este análisis identifique algún acto de corrupción,  se informará a la Direción para que se analice el caso y se tomen las medidas correspondientes,.</t>
  </si>
  <si>
    <t>Como evidencia del control se deja  la planilla de control y el análisis de la encuesta.</t>
  </si>
  <si>
    <t>En verificación</t>
  </si>
  <si>
    <t>Acciones de entrenamiento en relación a los requerimientos establecidos para el tramite y el fomento del actuar del funcionario publico</t>
  </si>
  <si>
    <t>Notificación a directivo responsable y a la oficina de asuntos disciplinarios o quien haga sus veces y autoridades competentes según corresponda</t>
  </si>
  <si>
    <t>Acciones de entrenamiento en relación a los requerimientos establecidos para el cumplimiento de los  estandares del SUH y el fomento del actuar del funcionario público</t>
  </si>
  <si>
    <t>Realizar trámites u ofrecer servicios de IVC - SP, sin el cumplimiento de los requisitos o parámetros establecidos, recibiendo dádivas o beneficios a nombre propio o de tercer</t>
  </si>
  <si>
    <t>No aplicación de las normas y directrices vigentes referentes a politicas de integridad, antisoborno, y corrupción. 
Deficiencia en los procesos de divulgación de las normas y requisitos necesarios para la realización de tramites y procesos</t>
  </si>
  <si>
    <t xml:space="preserve"> Posible afectación reputacional por  realizar trámites u ofrecer servicios de IVC - SP, sin el cumplimiento de los requisitos o parámetros establecidos, recibiendo dádivas o beneficios a nombre propio o de terceros.debido a la falta de seguimiento a la gestión de tramites , publicación de requisitos para los usuarios que requieren tramites.</t>
  </si>
  <si>
    <t>TRÁMITES  IVC</t>
  </si>
  <si>
    <t xml:space="preserve">Profesional  designado </t>
  </si>
  <si>
    <t xml:space="preserve">trimestral </t>
  </si>
  <si>
    <t xml:space="preserve">
Verificar la participación de los funcionarios en las jornadas de socialización de la normativa de anticorrupción y los valores institucionales  para los tramites y otros procedimientos aministrativos IVC EN SP, asi como la aplicación de los conocimientos adquiridos.</t>
  </si>
  <si>
    <t xml:space="preserve">                                        
 Revisar los registros de participación en las jornadas de socialización de  presuntos actos de corrupcion   verificando la asistencia de los referentes de los tramites y otros procedimientos administrativos </t>
  </si>
  <si>
    <t>En caso de presentarse  inasistencia  se informara el superior inmediato para las acciones requeridas.</t>
  </si>
  <si>
    <t xml:space="preserve">Reporte via correo electronico. </t>
  </si>
  <si>
    <t xml:space="preserve">Plan operativo de gestion y desempeño. </t>
  </si>
  <si>
    <t xml:space="preserve">Humanos, Tecnologicos. </t>
  </si>
  <si>
    <t xml:space="preserve">TRÁMITES Y SERVICIOS IVC SP WEB: </t>
  </si>
  <si>
    <t xml:space="preserve">Profesional o tecnico designado </t>
  </si>
  <si>
    <t xml:space="preserve">Trimestral </t>
  </si>
  <si>
    <t xml:space="preserve"> Realizará monitoreo de la información publicada de tramites y servicios,</t>
  </si>
  <si>
    <t>Verificando que la información publicada en el sistema de información SUIT y pagina WEB se encuentre actualizada y acorde con los requisitos del tramité</t>
  </si>
  <si>
    <t>En caso de no encontrar coherencia,  solicitara a la Dependencia competente el ajuste mediante  Correo electrónico.</t>
  </si>
  <si>
    <t xml:space="preserve">Pagina web </t>
  </si>
  <si>
    <t>Plan Anticorrupción y de Atención al Ciudadano (PAAC)</t>
  </si>
  <si>
    <t>Analisis Causal, Revisión de diseño de controles</t>
  </si>
  <si>
    <t>Se iniciara proceso en caso de que se presente acto de corrupcion ante el proceso administrativo según la entidad quelo amerite,</t>
  </si>
  <si>
    <t>Favorecer a un Laboratorio de la Red Distrital mediante el cambio del concepto final de la visita de verificación de Estándares de Calidad.</t>
  </si>
  <si>
    <t xml:space="preserve">Modificar  el resultado de la visita a las Redes de la Subdirección de Laboratorio de Salud Pública para la verificación de Estándares de Calidad. </t>
  </si>
  <si>
    <t>Posibilidad de pérdida reputacional por alterar documentos públicos para favorecimiento de un tercero a través de los procesos de verificación de Estándares de Calidad.</t>
  </si>
  <si>
    <t>&gt;60</t>
  </si>
  <si>
    <t>Favorecer a un cliente externo mediante el cambio del resultado de la muestra procesada en la Subdirección de Laboratorio de Salud Pública.</t>
  </si>
  <si>
    <t>La realización del seguimiento a la modificación de resultados emitidos por la Subdirección de Laboratorio de Salud Pública (SLSP) no fue realizada oportunamente.</t>
  </si>
  <si>
    <t>Posibilidad de pérdida reputacional  por modificar documentos públicos para favorecimiento de un tercero a través de los resultados de marchas analíticas.</t>
  </si>
  <si>
    <t>&gt;600000</t>
  </si>
  <si>
    <t xml:space="preserve">Usar los bienes publicos para realización de pruebas de la Subdirección de Laboratorio de Salud Pública, a nombre propio o para  beneficios personales o de terceros. </t>
  </si>
  <si>
    <t xml:space="preserve">No realizar en los tiempos establecidos  el seguimiento al uso adecuado de insumos y reactivos frente a las necesidades, directrices e inventarios de  insumos y reactivos de la Subdireccón de Laboratorio de Salud Publica. </t>
  </si>
  <si>
    <t xml:space="preserve">Usar los bienes publicos para realización de pruebas de la Subdirección de Laboratorio de Salud Pública, a nombre propio o para  beneficios personales o de terceros no autorizados generando pérdida reputacional, por no realizar el seguimiento al uso adecuado de insumos y reactivos. </t>
  </si>
  <si>
    <t xml:space="preserve">Recibir apoyoso dadivas para asistencia a eventos académicos y/o de actualización profesional del personal de la Subdirección de Laboratorio de Salud Pública, a cambio de favorecimiento a casas comerciales, casas farmaceuticas, laboratorios, empresas dedicadas a la venta, alquiler o matenimiento de equipamento médico o de laboratorio. </t>
  </si>
  <si>
    <t xml:space="preserve">Seguimiento insuficiente a las fuentes de financiación y/o patrocinio de actividades de formación, representación, asistencia  a eventos científicos. </t>
  </si>
  <si>
    <t xml:space="preserve">Generación de pérdida reputacional por recibir apoyos para asistencia a eventos académicos y/o de actualización profesional o dadivas, a cambio de favorecimiento a casas comerciales, casas farmaceuticas,laboratorios,empresas dedicadas a la venta, alquiler o matenimiento de equipamiento médico o de laboratorio, debido a el seguimiento insuficiente a las fuentes de financiación y/o patrocinio de actividades de formación, representación, asistencia  a eventos científicos del personal de la Subdirección de Laboratorio de Salud Pública. </t>
  </si>
  <si>
    <t xml:space="preserve"> Estándares de Calidad</t>
  </si>
  <si>
    <t>Profesional Especializado de la Subdirección de Laboratorio de Salud Pública (SLSP) - Referente de Vigilancia del Ambiente y del Consumo (VAC) y Referente de Vigilancia de Enfermedades (VE).</t>
  </si>
  <si>
    <t>Mensual</t>
  </si>
  <si>
    <t xml:space="preserve">Verificar los resultados de los estándares de calidad realizados a los laboratorios de la Red Distrital de la Subdirección de Laboratorio de Salud Pública. </t>
  </si>
  <si>
    <t>Revisar las evidencias de la verificación de los estándares de calidad y las actas de visita, validando que se encuentren acordes con los requisitos exigidos por la normatividad legal vigente.</t>
  </si>
  <si>
    <t xml:space="preserve">En caso de alguna inconsistencia se debe revisar con la Subdirectora de Laboratorio de Salud Pública y el Referente del área para tomar las medidas necesarias de acuerdo a la sitiuación presentada. </t>
  </si>
  <si>
    <t>Acta de reunión  y soporte de la ejecución del control mediante la matriz de seguimiento de las visitas de Estándares de Calidad.</t>
  </si>
  <si>
    <t>Procedimiento de Verificación de Estándares de Calidad a Redes Distritales de Laboratorio con código 040GCP21.</t>
  </si>
  <si>
    <t>Humanos
Tecnológicos
Financieros</t>
  </si>
  <si>
    <t>Producto no conforme - Segunda firma</t>
  </si>
  <si>
    <t>Profesional Especializado de la Subdirección de Laboratorio de Salud Pública (SLSP) - Referente de Vigilancia del Ambiente y del Consumo (VAC) y Referente de Vigilancia de Enfermedades (VE)</t>
  </si>
  <si>
    <t xml:space="preserve">Verificar el aseguramiento analitico y el resultado de los emitido por la Subdirección de  Laboratorio de Salud Publica. </t>
  </si>
  <si>
    <t>Realizar la revisión del aseguramiento analítico del ensayo frente al procedimiento establecido en la Subdirección de Laboratorio de Salud Pública.</t>
  </si>
  <si>
    <t>En caso de no encontrar coherencia en el aseguramiento analítico y el resultado del ensayo, se informa al profesional que realizó el análisis para revisar el proceso de manera conjunta realizando la modiificación correspondiente y poseriormente dando el aval en la emisión del resultado con la firma del profesional que analiza y el profesional que revisa. De igual manera, se establece un producto no conforme por el profesional de la segunda firma y se comunica a a los Referente del área y al equipo de calidad mediante los canales de comunicación establecidos  para tomar las medidas pertinentes.</t>
  </si>
  <si>
    <t>Producto no conforme.
Acta de reunión  y soporte  seguimiento</t>
  </si>
  <si>
    <t>Procedimiento de Aseguramiento de la calidad analítica en el Laboratorio de Salud Pública con código 040GCPO06.
Procedimiento de Producto, Servicio y Trabajo de Ensayo No Conforme con código 040GCP10.</t>
  </si>
  <si>
    <t>Control de insumos y reactivos</t>
  </si>
  <si>
    <t>Profesional Especializado de la Subdirección de Laboratorio de Salud Pública (SLSP) - Referente Administrativa,  Referente de Vigilancia del Ambiente y del Consumo (VAC) y Referente de Vigilancia de Enfermedades (VE).</t>
  </si>
  <si>
    <t xml:space="preserve">Verificar el inventario de los insumos y/o reactivos de la Subdirección de Laboratorio de Salud Püblica. </t>
  </si>
  <si>
    <t xml:space="preserve">Se realizará  seguimiento  al  inventario de  reactivos , verificando en el aplicativo  SILASP o Labvantage  el número de muestras procesadas  frente a la cantidad  reactivos utilizados, de acuerdo a linea base de consumo, los controles de calidad según directrices establecidas en la Subdirección de Laboratorio de Salud Pública. </t>
  </si>
  <si>
    <t>En caso de no encontrar coherencia en el resultado, se informará al profesional que realizo el análisis para revisar el proceso y notificar las incosistencias a los Referentes de área y a la Subdirectora de Laboratorio de Salud Pública.</t>
  </si>
  <si>
    <t>Registro de Seguimiento a inventario de reactivos de la SLSP con código 040GCF147.
Acta de reunión  y soporte de seguimiento.</t>
  </si>
  <si>
    <t>Procedimiento administrativo para la elaboración, ejecución y control del plan anual de adquisiciones del LSP con código 040GCP13.</t>
  </si>
  <si>
    <t>Capacitaciones</t>
  </si>
  <si>
    <t>Profesional Especializado de la Subdirección de Laboratorio de Salud Pública (SLSP) - Referente de Calidad</t>
  </si>
  <si>
    <t>Realizar seguimiento a la asignación a los eventos  de   capacitación y/o actualización  de carácter externo Nacional o internacional.</t>
  </si>
  <si>
    <t>Verificar la participación del personal de la SLSP como asistente a capacitaciones o eventos mediante el seguimiento del cronograma de capacitaciones y cuando aplique el diligenciamiento del registro de la autorización de participación en capacitaciones o eventos para capacitaciones nacionales o internacionales.</t>
  </si>
  <si>
    <t xml:space="preserve">En caso de no contar con el visto bueno se debera analizar y notificar al superior a través de correo electrónico como evidencia de la ejecución del control quedará un campo de revisión del profesional  en el formato establecido con código 040GCF147.  </t>
  </si>
  <si>
    <t>Registro de Seguimiento a inventario de reactivos de la SLSP con código 040GCF147.
Acta de reunión  y soporte  seguimiento</t>
  </si>
  <si>
    <t>Cronograma de capacitaciones con código 040CGF115.
Registro de autorización de participación en capacitaciones o eventos 040GCF146.
Acta de reunión y soporte de seguimiento.</t>
  </si>
  <si>
    <t>Realizar verificación aleatoria de la matriz de seguimiento de las visitas de verificación de Estándares de Calidad realizadas en el período.</t>
  </si>
  <si>
    <t>Generar una reunión con la Subdirectora de Laboratorio de Salud Pública, las áreas técnicas y de calidad para determinar las acciones a seguir por la materialización del riesgo.</t>
  </si>
  <si>
    <t>Realizar por parte del grupo de calidad el seguimiento del reporte de Producto no conforme de las áreas técnicas.</t>
  </si>
  <si>
    <t>Verificar el reporte de las muestras procesadas en SILASP o Labvantage  con el consumo de reactivos de las áreas tecnicas.</t>
  </si>
  <si>
    <t>Seleccionar de manera aleatoria en el Cronograma de capacitaciones, varios procesos de formación realizados para verificar si se requirió el diligenciamiento del registro de la Autorización de participación en capacitaciones o eventos con código 040GCF146.</t>
  </si>
  <si>
    <t>Ejercer la defensa Judicial favoreciendo  intereses ajenos a la Entidad.</t>
  </si>
  <si>
    <t>Falta de control sobre el desarrollo de los procesos judiciales
Falta de control sobre los registros que soportan la inexistencia de conflictos de interés por parte de los apoderados</t>
  </si>
  <si>
    <t xml:space="preserve">Posibilidad de favorecer intereses ajenos a la entidad al ejercer la defensa Judicial de la misma debido a que la falta de control sobre el desarrollo de los procesos y los registros que soportan la inexistencia de conflicto de interés por parte de los apoderados.
</t>
  </si>
  <si>
    <t>Resolver recursos contrarios a derecho para favorecer intereses privados</t>
  </si>
  <si>
    <t>Falta de control sobre el desarrollo de los procesos judiciales
Falta de control sobre los registros que soportan la inexistencia de conflictos de interés por parte de los apoderados
Falta de revisión previa a la aprobación de proyectos de resolución que resuelvan recursos</t>
  </si>
  <si>
    <t>Posibilidad de favorecer intereses privados al resolver recursos contrarios a derecho de la entidad, debido a la falta de control sobre los registros que soportan la inexistencia de conflictos de interés y la revisión previa de los proyectos de resolución que resuelven recursos</t>
  </si>
  <si>
    <t>Defensa Judicial JUR-CORRUP 1</t>
  </si>
  <si>
    <t>Profesional especializado</t>
  </si>
  <si>
    <t>Cada vez que ingrese un proceso judicial, conciliaciones o proceso administrativo</t>
  </si>
  <si>
    <t>Validar en el momento del reparto y elaboración del poder que el abogado del caso no se encuentre incurso en causal alguna de inhabilidad, incompatibilidad, prohibición o conflicto de intereses para la defensa judicial.</t>
  </si>
  <si>
    <t>Hacer firmar el Formato "Declaración de no conflicto de intereses y no inhabilidad / incompatibilidad" por el abogado asignado y diligenciar la casilla de inhabilidad "Cuenta con Formato de Inhabilidad" en la base de datos correspondiente al proceso.</t>
  </si>
  <si>
    <t>En caso de de faltar el formato "Declaración de no conflicto de intereses y no inhabilidad / incompatibilidad" lo deberá diligenciar y solicitar al abogado la firma del mismo</t>
  </si>
  <si>
    <t>Formato "Declaración de no conflicto de intereses y no inhabilidad / incompatibilidad"
Bases de datos del correspondiente proceso</t>
  </si>
  <si>
    <t>SDS-JUR-PR-001 Procesos Judiciales
SDS-JUR-PR-007 Conciliaciones</t>
  </si>
  <si>
    <t xml:space="preserve">Humanos y tecnológicos </t>
  </si>
  <si>
    <t>Segunda instancia JUR-CORRUP 1</t>
  </si>
  <si>
    <t xml:space="preserve">Profesional especializado </t>
  </si>
  <si>
    <t>Cada vez que ingrese un expediente nuevo</t>
  </si>
  <si>
    <t xml:space="preserve">
Validar en el momento del reparto que el abogado no se halla incurso en causal alguna de inhabilidad, incompatibilidad, prohibición o conflicto de intereses, para realizar la sustanciación de la investigación administrativa; así mismo, validar que el abogado en caso de sobrevenir alguna circunstancia que afecte el ejercicio de la sustanciación en beneficio propio o de un tercero, en la investigación Administrativa, se declarará impedido para adelantar cualquier tipo de actuación en la investigación.</t>
  </si>
  <si>
    <t>Entregar el expediente y validar la firma del abogado encargado en la casilla "Certifico que NO me encuentro inhabilitado" y diligenciar la casilla de inhabilidad en la base de datos de segunda instancia.</t>
  </si>
  <si>
    <t>En caso de de faltar el formato y/o la firma de certificación de inhabilidad, deberá diligenciar y solicitar al abogado la firma del mismo.</t>
  </si>
  <si>
    <t xml:space="preserve">Formato de entrega y validación de inhabilidad de segunda intancia
Base de datos segunda instancia </t>
  </si>
  <si>
    <t>SDS-JUR-PR-003 Recursos de reposición de única instancia y trámite de la segunda instancia
SDS-JUR-PR-009 Recursos disciplinarios - segunda instancia</t>
  </si>
  <si>
    <t>Asesoría legal JUR-CORRUP 2</t>
  </si>
  <si>
    <t xml:space="preserve">Secretaría-Asistente </t>
  </si>
  <si>
    <t>Cada vez que se envíe un proyecto de resolución para firma al despacho</t>
  </si>
  <si>
    <t>Garantizar que el proyecto de resolución se encuentre revisado y con Vo.Bo del Jefe de la Oficina Asesora Jurídica</t>
  </si>
  <si>
    <t xml:space="preserve">Hacer firmar el proyecto de resolución por parte del Jefe de la Oficina Asesora Jurídica </t>
  </si>
  <si>
    <t xml:space="preserve">En caso de que no tenga el Vo.Bo del Jefe de la Oficina Asesora Jurídica deberá solicitar al sustanciador realizar los ajustes al proyecto de resolución </t>
  </si>
  <si>
    <t>Relación de proyectos de resolución entregados en el Despacho para firma del Secretario.</t>
  </si>
  <si>
    <t>SDS-JUR-PR-004 Asesoría legal</t>
  </si>
  <si>
    <t xml:space="preserve">Revisar la documentación relacionada con el proceso para determianar su adecuación y actualización, y socializar a los  involucrados. Si corresponde.  </t>
  </si>
  <si>
    <t xml:space="preserve">
DETECTA LA CAUSA 
INFORMA SUPERIOR PARA TOMAR ACCIONES</t>
  </si>
  <si>
    <t>Favorecer a terceros con la intención de suscribir contratos de OPS o que se deriven de un proceso de selección objetiva, por un valor superior a lo indicado en el presupuesto anual de la entidad.</t>
  </si>
  <si>
    <t>Coacción a funcionarios encargados de la aprobación de los diferentes procesos contractuales del Despacho y desviación de información confidencial.</t>
  </si>
  <si>
    <t>Posibilidad de afectación Económica y Reputacional por favorecer a terceros con la intención de suscribir contratos de OPS o que se deriven de un proceso de selección objetiva, por un valor superior a lo indicado en el presupuesto anual de la entidad debido a coacción a funcionarios encargados de la aprobación de los diferentes procesos contractuales del Despacho y desviación de información confidencial.</t>
  </si>
  <si>
    <t>Revisión de los expedientes contractuales</t>
  </si>
  <si>
    <t>Los referentes jurídicos y/o administrativos del Despacho</t>
  </si>
  <si>
    <t>Revisar los expedientes contractuales para verificar la consistencia en los diferentes instrumentos y posteriormente aprobar en la plataforma del SECOP II</t>
  </si>
  <si>
    <t>Mediante la verificación jurídica, administrativa y Financiera, previo a la aprobación de la plataforma del SECOP II.</t>
  </si>
  <si>
    <t>En caso de que exista coacción, se debe informar al área correspondiente del gasto de dicha anomalía para suspender el trámite contractua y realizar las correcciones  a que haya lugar.</t>
  </si>
  <si>
    <t>Plataforma SECOP II y bases de datos de Honorarios de contratos de OPS y estudios previos.</t>
  </si>
  <si>
    <t>Manual de contratación de la Secretaría Distrital de Salud Fondo Financiero Distrital de Salud (SDS-CON-MN-001)
Lineamiento para la elaboración de estudios de mercado y del sector de los procesos de selección (SDS-CON-LN-003)
Lineamiento para la elaboración de contratos y convenios (SDS-CON-LN-002)</t>
  </si>
  <si>
    <t>Custodia de información confidencial</t>
  </si>
  <si>
    <t xml:space="preserve">Custodian la información confidencial y se controla. </t>
  </si>
  <si>
    <t xml:space="preserve">Mediante el control de acceso al Despacho por personal no autorizado y a partir de la oportunidad en la revisión y verificación jurídica y administrativa previa a la aprobación.
</t>
  </si>
  <si>
    <t>En caso que se desvié la información confidencial se adelantarán la investigaciones pertinentes</t>
  </si>
  <si>
    <t xml:space="preserve">
Controles de acceso al Despacho</t>
  </si>
  <si>
    <t xml:space="preserve">
Asistir a una capacitación anual sobre las modificaciones del manual de contratacion y de la plataforma SECOP II
Contrastar los expedientes contractuales con la información disponible en la entidad para verificar la consistencia de la misma
Establecer y/o mantener los controles de acceso al Despacho del Secretario</t>
  </si>
  <si>
    <t>Informar al ordenador del gasto y a las autoridades competentes para que se tomen las medidas legales pertinentes, dado que no se atendió dentro del proceso de selección los principios de planeación y la selección objetiva.</t>
  </si>
  <si>
    <t>Favorecimiento propio y a tercero.</t>
  </si>
  <si>
    <t>Discrecionalidad en la aprobación de viabilidad de los proyectos de inversión</t>
  </si>
  <si>
    <t>Posibilidad de afectación económica y reputacional,  por favorecimiento a terceros, debido a la discrecionalidad en la aprobación de viabilidad de proyectos de inversión en las Subredes Integradas de Servicios de Salud</t>
  </si>
  <si>
    <t>Verificación de lista de chequeo e idoneidad de la información presentada.</t>
  </si>
  <si>
    <t xml:space="preserve">Referentes de proyectos de las direcciones pertinentes según el tipo de proyecto:
- Análisis de Entidades Públicas Distritales del Sector Salud
- Infraestructura y Tecnología
- Tecnologías de Información y Comunicaciones
- Centro Regulador de Urgencias y Emergencias </t>
  </si>
  <si>
    <t>Cada vez que se presente un proyecto de inversión</t>
  </si>
  <si>
    <t>Revisar que se presente la documentación e información completa conforme a la lista de chequeo de los diferentes formatos definidos para la presentación de preyectos de inversión.</t>
  </si>
  <si>
    <t>Verificando el completo diligenciamiento de las lista de chequeo, la idoneidad y calidad de la información y  realizado los análisis técnicos respectivos en cada componente (infraestructura o dotación).</t>
  </si>
  <si>
    <t>No emitir concepto de vibilidad del proyecto y solicitar ajustes al proyecto y/o anexos técnicos faltantes.</t>
  </si>
  <si>
    <t>Inscripción y Registro del proyecto de inversión en el Banco de Programas y Proyectos de la Red Integrada de Servicios de Salud.</t>
  </si>
  <si>
    <t>SDS-PGS-PR-037 INSCRIPCIÓN, REGISTRO Y ACTUALIZACIÓN DE PROYECTOS DE INVERSIÓN EN EL BPPI-RISS
LISTA DE CHEQUEO SDS-PGS-FT-074
Modelo 116</t>
  </si>
  <si>
    <t>Humanos y tecnológicos</t>
  </si>
  <si>
    <t>Cumplimiento del procedimiento</t>
  </si>
  <si>
    <t xml:space="preserve">Verificar el procedimiento </t>
  </si>
  <si>
    <t>Cada referente de proyectos verifica que la documentación este conforme al procedimiento y los requisitos generales para la formulación y presentación de proyectos de inversión del sector salud.</t>
  </si>
  <si>
    <t>Generar la alerta con el área encargada de generar procesos disciplinarios de las entidades garantes del proyecto</t>
  </si>
  <si>
    <t>Revisión del concepto de viabilidad y solicitud de actualización del proyecto</t>
  </si>
  <si>
    <t>Modificar las actividades requeridas para el logro de las metas establecidas de los Proyectos de Inversión del FFDS, para beneficio a terceros.</t>
  </si>
  <si>
    <t>Debilidad de los sistemas de control y/o supervisión</t>
  </si>
  <si>
    <t>Todos</t>
  </si>
  <si>
    <t>Posibilidad de afectacion Económico y Reputacional por Modificar las actividades requeridas para el logro de las metas establecidas de los Proyectos de Inversión del FFDS, para beneficio a terceros. debido a Debilidad de los sistemas de control y/o supervisión</t>
  </si>
  <si>
    <t>Permitir que la ejecución  de los recursos de inversión del FFDS, sea desviada hacia actividades que no le apunten al cumplimiento de las políticas, planes y proyectos de la entidad</t>
  </si>
  <si>
    <t>Falta de adhesión a las directrices, lineamientos, protocolos y/o normatividad dispuesta.</t>
  </si>
  <si>
    <t>Posibilidad de afectacion Económico y Reputacional por Permitir que la ejecución  de los recursos de inversión del FFDS, sea desviada hacia actividades que no le apunten al cumplimiento de las políticas, planes y proyectos de la entidad debido a Falta de adhesión a las directrices, lineamientos, protocolos y/o normatividad dispuesta.</t>
  </si>
  <si>
    <t>Lineamiento</t>
  </si>
  <si>
    <t>El Director de Planeación Sectorial y su equipo técnico de proyectos</t>
  </si>
  <si>
    <t>anualmente</t>
  </si>
  <si>
    <t>socializarán los lineamientos para la formulación, actualización y seguimiento de los proyectos de inversión del FFDS</t>
  </si>
  <si>
    <t>a través de circular que incluye los lineamientos de ejecución y cierre mensual presupuestal y de tesorería</t>
  </si>
  <si>
    <t>En caso que no se formalice la circular de lineamientos, el equipo técnico de proyectos de la DPS enviará los lineamientos vía correo electrónico</t>
  </si>
  <si>
    <t>Circular emitida y/o correo electrónico.</t>
  </si>
  <si>
    <t>SDS-PGS-PR-007 FORMULACIÓN, ACTUALIZACIÓN, SEGUIMIENTO, EVALUACIÓN EX ANTE Y MODIFICACIÓN DE LOS PROYECTOS DE INVERSIÓN DEL FFDS</t>
  </si>
  <si>
    <t>Humano
Tecnológico</t>
  </si>
  <si>
    <t>Comité de seguimiento</t>
  </si>
  <si>
    <t>mensualmente</t>
  </si>
  <si>
    <t>revisarán y socializarán la información generada por los Gestores de Proyectos del FFDS frente a la ejecución de los proyectos de inversión</t>
  </si>
  <si>
    <t>a través del Comité de Seguimiento, de los cuales se realizarán actas de reunión.</t>
  </si>
  <si>
    <t>En caso de que no se realice la sesión del Comité, se remtirá la información vía  correo electrónico y se reiterará el uso de la herramienta PowerBi para el respectivo seguimiento</t>
  </si>
  <si>
    <t>Actas del comité,  correo electrónico, acceso Powerbi</t>
  </si>
  <si>
    <t>Seguimiento proyectos</t>
  </si>
  <si>
    <t>Los referentes de proyectos de la DPS, gestores de Proyectos y sus referentes</t>
  </si>
  <si>
    <t>revisarán la coherencia y calidad de la información reportada en cada uno de sus proyectos de inversión</t>
  </si>
  <si>
    <t>a través de las matrices de seguimiento a los proyectos de inversion reportados por los referentes técnico, financiero y los directores ejecutores del proyecto, de las cuales se remite correo electronico emitiendo aval técnico y financiero de la información.</t>
  </si>
  <si>
    <t>En caso que no se envíe la información solicitada, no quedará avalado por la Dirección de Planeación Sectorial, ni publicado en el repositorio y se reiterará la solicitud.</t>
  </si>
  <si>
    <t>Matrices de seguimiento a los proyectos de inversion
Correos electronicos asociados</t>
  </si>
  <si>
    <t>Comité Directivo</t>
  </si>
  <si>
    <t>reportarán al Comité Directivo el cumplimiento de la programación de ejecución de recursos en el Plan Anual de Adquisiciones, y el avance de las metas del Plan Territorial de Salud y Plan de Desarrollo Distrital.</t>
  </si>
  <si>
    <t xml:space="preserve">a través de informe que se socializa en  las reuniones mensuales del Comité Directivo </t>
  </si>
  <si>
    <t xml:space="preserve">En caso de que no se realice la sesión del Comité Directivo, se remtirá la información vía  correo electrónico </t>
  </si>
  <si>
    <t>Informe socializado, correos electrónicos</t>
  </si>
  <si>
    <t xml:space="preserve"> Formulación de PAA</t>
  </si>
  <si>
    <t>garantizarán que la elaboración del PAA, conlleve al cumplimieto de las metas del proyecto, PDD y PTS, uso eficiente de las fuentes de financiación y lineamientos de contratación frente a modalidades de contrato.</t>
  </si>
  <si>
    <t>a través de mesas de trabajo con los gestores, referentes de proyectos, rdelegados de la Dirección Financiera y delegados de la Subdirección de contratación.</t>
  </si>
  <si>
    <t>En caso de que no se realicen las mesas de trabajo no se aprobará el PAA por parte de la DPS</t>
  </si>
  <si>
    <t>Actas de las mesas de trabajo y/o correos asociados a la decisión tomada</t>
  </si>
  <si>
    <t>En caso de que no se realice la sesión del Comité, se remtirá la inofrmación vía  correo electrónico y se reiterará el uso de la herramienta PowerBi para el respectivo seguimiento</t>
  </si>
  <si>
    <t>garantizarán que la elaboración  del PAA, conlleva al cumplimieto de las metas del proyecto, PDD y PTS, uso eficiente de las fuentes de financiación y lineamientos de contratación frente a modalidades de contrato.</t>
  </si>
  <si>
    <t>Establecer seguimiento mensual a traves del comité Directivo
Responsable equipo de Proyectos de la DPS</t>
  </si>
  <si>
    <t>Se solicitará a los Gestores y referentes de los Proyectos de Inversion del FFDS, a través de memorando y/o correo electronico, su participacion en los espacios de asistencia y asesoria tecnica con los referentes de proyectos de la DPS para mitigar el riesgo establecido.</t>
  </si>
  <si>
    <t>Recibir, verificar y/o expedir autorizaciones sin cumplir el procedimiento beneficiando un tercero</t>
  </si>
  <si>
    <t xml:space="preserve">Dadivas o favores </t>
  </si>
  <si>
    <t xml:space="preserve">No aplica </t>
  </si>
  <si>
    <t>Posibilidad de afectación reputacional por recibir, verificar, y/o expedir autorizaciones para valoración sin cumplir el procedimiento beneficiando un tercero.</t>
  </si>
  <si>
    <t>Realizar pago no autorizados a las IPS por valoración</t>
  </si>
  <si>
    <t>Posibilidad de afectación económica y reputacional por la expedición de certificación de pago de valoraciones de discapacidad a una IPS  sin que esta haya prestado el servicio.</t>
  </si>
  <si>
    <t xml:space="preserve">Seguimiento  al cumplimiento de requisitos para  la generación de autorizaciones de  la valoración por equipo multidisciplinario </t>
  </si>
  <si>
    <t>Profesionales especializados</t>
  </si>
  <si>
    <t xml:space="preserve">Verificar  que todas las autorizaciones estan soportadas por los documentos definidos  por la normatividad </t>
  </si>
  <si>
    <t xml:space="preserve">Realizar verificaciones aleatorias de las solicitudes y de los documentos con base en los cuales se generan las autorizaciones de valoración multidisciplinaria  </t>
  </si>
  <si>
    <t xml:space="preserve">Identificar Talento Humao que genera autorizaciones según hallazgos , retroalimentar y hacer   reinducción  tomar medidas necesarias para liminar la causa
</t>
  </si>
  <si>
    <t xml:space="preserve">Informe de revisiones aleatorias  y retroalimentaciones al talento humano </t>
  </si>
  <si>
    <t xml:space="preserve">SDS-PSS-PR-019 -Autorización para la Valoración por Equipo Multidisciplinario para la Certificación de Discapacidad
Informes de revisiones aleatorias
</t>
  </si>
  <si>
    <t>Humanos, tecnológicos</t>
  </si>
  <si>
    <t>Establecer proceso de verificación y validación del cruce de información relacionada con la facturación que hacen las IPS certificadoras de discapacidad</t>
  </si>
  <si>
    <t>Tecnicos y Profesionales especializados</t>
  </si>
  <si>
    <t>Bimestral</t>
  </si>
  <si>
    <t>Garantizar que los pagos autorizados,  a las IPS correspondan  a las valoraciones realizadas por  sus equipos multidisciplinario</t>
  </si>
  <si>
    <t>Establecer controles de  verificación al interior del proceso de autorización de pago de las facturas</t>
  </si>
  <si>
    <t xml:space="preserve">Seguimiento a  casos para determinar causas de los hallazgos
</t>
  </si>
  <si>
    <t>Informes de seguimiento</t>
  </si>
  <si>
    <t>Redistribución  de actividades al talento humano 
Fortalecer la información al usuario e IPS para realizar el tramite de solicitud de valoración y RLCPD, a través de canal virtual y fisico, visibilizando la gratuidad del tramite para el usuario</t>
  </si>
  <si>
    <t>Identificar  la causa de materialización del riesgo.
Generar Plan de acción 
Seguimiento al plan de acción con puntos de control 
Retroalimentar para el aprendizaje organizacional</t>
  </si>
  <si>
    <t xml:space="preserve">
Concientizar al recurso humano en el código de integridad y lo definido en el PAAC 
Hacer verificación y seguimiento de los registros
Crear e implementar instrumento de control de agenda disponibles
</t>
  </si>
  <si>
    <t xml:space="preserve"> Provisión de empleos o movimiento de personal que no se ajuste a los perfiles del cargo  por favorecimiento propio o de un tercero</t>
  </si>
  <si>
    <t>Ausencia de verificación de títulos de estudio de personas a vincular.
omisión en la revisión de  los requisitos para el cumplimiento de los requisitos del cargos establecidos en el manual de funciones</t>
  </si>
  <si>
    <t>Posibilidad de afectación económica y reputacional por la provisión de empleos o movimiento de personal que no se ajuste a los perfiles del cargo por favorecimiento propio o de un tercero, debido a la ausencia de verificación de títulos de estudio de las personas a vincular y omisión en la revisión de  los requisitos para el cumplimiento de los requisitos del cargos establecidos en el manual de funciones.</t>
  </si>
  <si>
    <t>Gestionar inadecuadamente los trámites de nómina en uso del poder para beneficio propio o de terceros</t>
  </si>
  <si>
    <t>Liquidar de manera inadecuada la nómina</t>
  </si>
  <si>
    <t>Posibilidad de afectación económica y reputacional por gestionar inadecuadamente los trámites de nómina en uso del poder para beneficio propio o de terceros, debido a la liquidación de manera inadecuada de la nómina</t>
  </si>
  <si>
    <t>Gestionar inadecuadamente el pago de cesantías para beneficio propio o de tercero</t>
  </si>
  <si>
    <t xml:space="preserve">Autorización del trámite de cesantías sin el cumplimiento de los requisitos.
</t>
  </si>
  <si>
    <t xml:space="preserve">Posibilidad de afectación económica y reputacional por gestionar inadecuadamente el pago de cesantías para beneficio propio o de tercero, debido a la autorización del trámite sin el cumplimiento de los requisitos.
</t>
  </si>
  <si>
    <t>Tramitar el pago de las horas extras para beneficio propio o de un tercero</t>
  </si>
  <si>
    <t xml:space="preserve">Reconocimiento de horas extras sin haberlas laborado.
</t>
  </si>
  <si>
    <t xml:space="preserve">Posibilidad de afectación económica por tramitar el pago de las horas extras para beneficio propio o de un tercer, debido al reconocimiento de horas extras sin haberlas laborado.
</t>
  </si>
  <si>
    <t>Tramitar indebidamente la  prima técnica para beneficio propio o de terceros</t>
  </si>
  <si>
    <t>Realización del cálculo inadecuado para la liquidación de la prima técnica</t>
  </si>
  <si>
    <t>Posibilidad de afectación económica por tramitar indebidamente la  prima técnica para beneficio propio o de terceros, debido a la realización del cálculo inadecuado para la liquidación de la prima técnica</t>
  </si>
  <si>
    <t xml:space="preserve">Vincular en empleos o encargos a personas o funcionarios aportando  documentos falsos para para favorecimiento propio o de un tercero. 
</t>
  </si>
  <si>
    <t xml:space="preserve">Falta de verificación en los documentos aportados </t>
  </si>
  <si>
    <t xml:space="preserve">Posibilidad de afectación económica y reputacional al vincular en empleos o encargos a personas o funcionarios aportando documentos falsos para favorecimiento propio o de un tercero, debido a la falta de verificación en los documentos aportados </t>
  </si>
  <si>
    <t>Verificación de Títulos</t>
  </si>
  <si>
    <t>El Profesional Universitario/ Profesional especializado</t>
  </si>
  <si>
    <t>Cada vez que se vincule o encargue un funcionario a la planta de personal</t>
  </si>
  <si>
    <t xml:space="preserve">solicitará al aspirante el diligenciamiento del formato "SDS-THO-FT-054  Autorización para Verificación de Títulos", </t>
  </si>
  <si>
    <t>con el fin de remtirlo a la respectiva institución educativa  para que certifique la veracidad del título entregado.</t>
  </si>
  <si>
    <t xml:space="preserve">En caso de que la institución educativa certifique que el aspírate no realizó estudios allí, se hará el respectivo reporte a la oficina de Asuntos Disciplinarios y a la Fiscalía. </t>
  </si>
  <si>
    <t>La evidencia de la acción se encontrará en la historia laboral del servidor la cual se constatará de la copia de la solicitud y la certificación entregada por la institución.</t>
  </si>
  <si>
    <t xml:space="preserve">"SDS-THO-FT-054  Autorización para Verificación de Títulos", </t>
  </si>
  <si>
    <t>Verificación cumplimiento de experiencia y estudio</t>
  </si>
  <si>
    <t xml:space="preserve">El Profesional Universitario/ Profesional especializado </t>
  </si>
  <si>
    <t xml:space="preserve">Cada vez que ingrese un nuevo funcionario </t>
  </si>
  <si>
    <t xml:space="preserve">Realizará el análisis de cumplimiento de experiencia y estudio, usando el formato SDS-THO-FT-037 Cumplimiento de Requisitos para Tomar Posesión. </t>
  </si>
  <si>
    <t xml:space="preserve">La cual será revisada y aprobada por el Director y/o persona asignada. </t>
  </si>
  <si>
    <t xml:space="preserve">En caso de identificar que la persona no cumpla con los requisitos del cargo se dará por finalizado el proceso. </t>
  </si>
  <si>
    <t>Como evidencia de la acción se contará con el formato debidamente diligenciado y aprobado en la historia laboral del funcionario.</t>
  </si>
  <si>
    <t>SDS-THO-FT-037 Cumplimiento de Requisitos para Tomar Posesión</t>
  </si>
  <si>
    <t>Verificación de nómina</t>
  </si>
  <si>
    <t xml:space="preserve">El Profesional Especializado encargado de nómina </t>
  </si>
  <si>
    <t>realizará la validación de la información de nómina,</t>
  </si>
  <si>
    <t>Utilizado de la pre-nómina.</t>
  </si>
  <si>
    <t xml:space="preserve">En caso de  encontrar inconsistencias en la liquidación, se procede a realizar los ajustes correspondientes </t>
  </si>
  <si>
    <t>Dejando como evidencia  correos mensuales  enviados a la Dirección de TIC¨S sobre los errores que se presenta al  liquidar la nómina. Y además llevan un formato Control pendientes de  Novedades Nomina,</t>
  </si>
  <si>
    <t>correos enviados a la Dirección de las TICS, el formato del cotnrol de novedades de Nómina</t>
  </si>
  <si>
    <t>Humanos, tecnológicos y financieros</t>
  </si>
  <si>
    <t>Verificación reconocimiento de Cesantías</t>
  </si>
  <si>
    <t xml:space="preserve">El profesional Especializado encargado de nómina, </t>
  </si>
  <si>
    <t>Cada vez que se allegue una solicitud de reconocimiento de cesantías</t>
  </si>
  <si>
    <t>realizará la verificación de los documentos soportes contra lo establecido en el formato SDS-THO-FT-009 Solicitud Interna de Retiro de Cesantías</t>
  </si>
  <si>
    <t>El cual requerirá la aprobación del Jefe inmediato y/o persona asignada para continuar con el proceso.</t>
  </si>
  <si>
    <t xml:space="preserve">En caso de  encontrar inconsistencias en los documentos, se devolverá al funcionario solicitante, por medio de correo electrónico y no se tramitará hasta que el documento cumpla con los requisitos mínimos, </t>
  </si>
  <si>
    <t>Dejando como evidencia de la ejecución del control el formato diligenciado y/o los correos electrónicos remitidos.</t>
  </si>
  <si>
    <t>Formato SDS-THO-FT-009 Solicitud Interna de Retiro de Cesantías</t>
  </si>
  <si>
    <t>Verificación reporte de horas extras</t>
  </si>
  <si>
    <t xml:space="preserve">El Técnico operativo de nómina encargado de la consolidación de la información. </t>
  </si>
  <si>
    <t>cada vez que se allegue un reporte de horas extras en el formato SDS-THO-FT-004 Reporte de Horas Extras.</t>
  </si>
  <si>
    <t xml:space="preserve">Realizará la revisión aritmetica del total de horas extras </t>
  </si>
  <si>
    <t>Aprobadas por el líder del proceso</t>
  </si>
  <si>
    <t>En caso de inconsistencias se devolverá el formato al área que reportó  la novedad de horas extras</t>
  </si>
  <si>
    <t>Como evidencia se tendrá el formato firmado por el funcionario que realizó la verificación por parte de Talento Humano.</t>
  </si>
  <si>
    <t>Formato SDS-THO-FT-004 Reporte de Horas Extras.</t>
  </si>
  <si>
    <t>Verificación cumplimiento de requisitos Prima Técnica</t>
  </si>
  <si>
    <t>El Director y/o profesional Especializado</t>
  </si>
  <si>
    <t xml:space="preserve">cada vez que se tramite una solicitud de reconocimiento o reajuste de prima técnica, </t>
  </si>
  <si>
    <t xml:space="preserve">verificará el formato para el análisis de prima técnica </t>
  </si>
  <si>
    <t xml:space="preserve">contra los soportes que reposan en la historia laboral y la documentación adjunta a la solicitud. </t>
  </si>
  <si>
    <t>En caso de inconsistencias, se devolverá la documentación al profesional especializado, para que se realicen los ajustes correspondientes.</t>
  </si>
  <si>
    <t>Como evidencia del control, se tiene el formato para el análisis de prima técnica y la resolución firmada por el Director y/o persona asignada los cuales reposan en la historia laboral de los funcionarios.</t>
  </si>
  <si>
    <t xml:space="preserve">SDS-THO-INS-022
LIQUIDACIÓN PRIMA TÉCNICA
</t>
  </si>
  <si>
    <t>Verificación falsedad en documento privado</t>
  </si>
  <si>
    <t>Cada vez que se  realice ingreso o movimiento de personal.</t>
  </si>
  <si>
    <t xml:space="preserve">Verificará la idoneidad de los documentos que soportan el nivel educativo y la experiencia laboral, </t>
  </si>
  <si>
    <t xml:space="preserve">Solicitando de manera escrita la información correspondiente a la institución educativa. </t>
  </si>
  <si>
    <t xml:space="preserve">En caso de inconsistencias informar al Director de Gestión del Talento Humano mediante correo electrónico soportado con evidencias sobre la anomalía presentada y él solicitará la apertura de la investigación disciplinaria respectiva. </t>
  </si>
  <si>
    <t>Se deja como evidencia las comunicaciones y los reportes escritos suministrados por las entidades consultadas</t>
  </si>
  <si>
    <t>Comunicaciones y los reportes escritos suministrados por las entidades consultadas</t>
  </si>
  <si>
    <t>Sensibilizar al equipo de Administración de personal semestralmente  sobre el código de integridad   y publicaciónes 4 veces en el año en el canal SDS comunicaciones sobre el mismo. Evidencia lista de asistencia  e imagen de la publicaciones</t>
  </si>
  <si>
    <t>Se informará al líder del proceso para la toma de decisiones.</t>
  </si>
  <si>
    <t>Sensibilizar al equipo de Nómina semestralmente  sobre el código de integridad   y publicaciónes 4 veces en el año en el canal SDS comunicaciones sobre el mismo. Evidencia lista de asistencia  e imagen de la publicaciones</t>
  </si>
  <si>
    <t>Se validará la información e informará  al líder del proceso para la toma de decisiones.</t>
  </si>
  <si>
    <t>Se validará la información reportada e informará  al líder del proceso para la toma de decisiones.</t>
  </si>
  <si>
    <t>Se validará la información reportada, se corregirá en el formato e informará  al líder del proceso para la toma de decisiones.</t>
  </si>
  <si>
    <t>Elaborar procesos precontractuales que contenga información, sesgada, falsa, imprecisa o sin soporte Técnico y/o Jurídico</t>
  </si>
  <si>
    <t xml:space="preserve">favorecimiento propio o de un tercero </t>
  </si>
  <si>
    <t>Posibilidad de Afectación Economica y Reputacional al elaborar procesos precontractuales de la dirección TIC que contengan información sesgada, falsa, imprecisa o sin soporte tecnico y/o Jurídico para favorecimiento propio o de un tercero</t>
  </si>
  <si>
    <t>Perdida de confidenicalidad, disponibilidad e integridad de la información de la entidad   debido a la manipulación o adulteración no autorizada de personas internas o externas a la entidad</t>
  </si>
  <si>
    <t>Beneficios personales o de terceros</t>
  </si>
  <si>
    <t>Posibilidad de afectación Reputacional y Economica por la perdida de confidenicalidad, disponibilidad e integridad de la información de la entidad   debido a la manipulación o adulteración no autorizada de personas internas o externas a la entidad para beneficios personales o de terceros</t>
  </si>
  <si>
    <t>Responsables del proceso precontractual</t>
  </si>
  <si>
    <t>El Director TIC</t>
  </si>
  <si>
    <t>Cada vez que se realice un proceso precontractual</t>
  </si>
  <si>
    <t xml:space="preserve">Designará para la realización del  porceso  a un funcionario de planta   y un tecnico capacitado </t>
  </si>
  <si>
    <t>El funcionario debe contar con funciones asocadas al objetivo del proceso contractual y el tecnico debe contar con formación certificada con el objeto del proceso</t>
  </si>
  <si>
    <t>En caso de que el proceso se realice sin la delegación del funcionario el proceso no sera aprobado por el Director</t>
  </si>
  <si>
    <t xml:space="preserve">Designación del funcionario por escrito y firma de los documentos de la etapa precontractual por parte del funcionario delegado y el tecnico </t>
  </si>
  <si>
    <t>Documentos precontractuales Firmado, Documento de constancia de designación.</t>
  </si>
  <si>
    <t>Humanos</t>
  </si>
  <si>
    <t xml:space="preserve">Definición de las necesidades del proceso precontractual </t>
  </si>
  <si>
    <t>El funcionario a designado</t>
  </si>
  <si>
    <t>Definira con los interesados las obligaciones, los productos y justificación de los procesos</t>
  </si>
  <si>
    <t>La definición se realizará por medio de mesa de trabajo entre el funcionario designado y los interesados</t>
  </si>
  <si>
    <t>En caso de que el proceso se realice sin la definición y aprobación por parte de los interesados, el proceso no sera aprobado por el Director</t>
  </si>
  <si>
    <t>como evidenica se contara con las Actas de Reunión de la definición de los parametros</t>
  </si>
  <si>
    <t>Actas de Reunión</t>
  </si>
  <si>
    <t>Revisión de las actvidades de precontractuales</t>
  </si>
  <si>
    <t>Desarrollara las actividades de la etapa precontractual (Documentación y Gestión)</t>
  </si>
  <si>
    <t>de acuerdo a lo establecido en el Manual de Contratación SDS-FFDS (SDS-CON-MN-001) y en el Lineamiento para la Supervisión e Interventoria de Contratos o Convenios (SDS-CON-LN-006)</t>
  </si>
  <si>
    <t>En caso de de que el proceso se realice sin el cumplimiento de alguno de los requerimientos descritosen los documentos mencionados, el proceso no sera aprobado por el Director</t>
  </si>
  <si>
    <t>Como evidencia se contará con la documentación y soportes del desarrollo de la etapa contractual</t>
  </si>
  <si>
    <t>Documentos precontractuales Firmado</t>
  </si>
  <si>
    <t>Actualización de Directorio Activo</t>
  </si>
  <si>
    <t>El Administrador del Directorio Activo</t>
  </si>
  <si>
    <t>Cada vez que se requiera</t>
  </si>
  <si>
    <t>Mantener actualizado el Directorio Activo</t>
  </si>
  <si>
    <t>Solictando mensualmente a Talento Humano el informe de modificaciones en la planta personal activo de la SDS y deacuerdo a los casos registrados en el software de gestión de la mesa de servicios.</t>
  </si>
  <si>
    <t>En caso de identificar que el directorio activo se encuentra desactualizado se bloqueran preventivamente a los usuarios que no concuerden con el reporte generado y se reportara el caso al jefe inmediato o al suprevisor del contrato por medio de correo electronico.</t>
  </si>
  <si>
    <t>Correos remitidos a supervisores y jefes inmediatos.
Correos de informe de Talento Humano
Informe de los casos solucionados por la mesa de ayuda.</t>
  </si>
  <si>
    <t>Correos Electornicos</t>
  </si>
  <si>
    <t>Monitoreo de Servicios TIC</t>
  </si>
  <si>
    <t>El Especialista del Centro de Computo</t>
  </si>
  <si>
    <t>Mantener los servicios de TIC disponibles para su uso</t>
  </si>
  <si>
    <t>Monitoreando los servicios a traves del software de gestión</t>
  </si>
  <si>
    <t>En caso de identificar un servicio que no se encuentre en funcionamiento se realizará la gestión pertinente para dejarlo operativo</t>
  </si>
  <si>
    <t>Logs de Eventos
Reporte Mensual</t>
  </si>
  <si>
    <t>Integridad de la Información Digital.</t>
  </si>
  <si>
    <t>Mantener la integridad de la información digital alojada en la infraestructura del centro de computo y en custodia de la Dirección TIC</t>
  </si>
  <si>
    <t xml:space="preserve">Restringiendo los accesos a la Información Digital para el  personal no autorizado
</t>
  </si>
  <si>
    <t xml:space="preserve">En caso de identificar el acceso a la información digital de una persona no autorizada se bloquera el acceso de manera peventiva y comunicará al responsable de la información con el fin de verificar los permisos otorgados.
</t>
  </si>
  <si>
    <t>Solicitudes de autorización registrados en el software de la mesa de servicio.
Log de Eventos</t>
  </si>
  <si>
    <t>Log de Eventos
solicitudes de actualización</t>
  </si>
  <si>
    <t xml:space="preserve">Realizar reuniones mensuales con los funcionarios y contratistas asignados al desarrollo de porcesos precontracurales  para el seguimiento y revisión del cumplimiento del desarrollo de la etapa precontractual así como validar el cumplimiento de los controles establecidos </t>
  </si>
  <si>
    <t>En caso de que se identifique la materialización del riesgo identificado, se dentendra el proceso y se notificaran las anomalias encontradas a la Oficina de Asuntos Disciplinarios de la SDS, con el fin de que realicen las investigaciones pertinentes y se tomen las medidas pertinetes.</t>
  </si>
  <si>
    <t>Realizar monitoreo a los controles definidos con el fin de identificar alguna anomalia en la administración de la información</t>
  </si>
  <si>
    <t>Permisos de acceso a los aplicativos y  Bases de Datos de aseguramiento  por parte de funcionarios o contratistas que ya no se encuentren vinculados a la Dirección de Aseguramiento o ya no tengan responsabilidad sobre las bases de datos.</t>
  </si>
  <si>
    <t>TIC</t>
  </si>
  <si>
    <t>Posibilidad de afectación reputacional por el manejo indebido de la información almacenada en  las bases de datos de usuarios afiliados al SGSSS  en Bogotá, por el  talento  humano con permisos de acceso a las bases de datos de aseguramiento  para favorecimiento propio y/o de un tercero.</t>
  </si>
  <si>
    <t>No prestación del servicio de salud facturado o prestación de servicios incompletos o no autorizados
Falta de conocimiento de lineamientos  normativos para auditoria de cuentas médicas. 
Las EPS, IPS y/o proveedores  realicen doble presentación de facturas y/o recobros, e información falsa de prestación de servicios de salud de la población a cargo del FFDS. 
Se creen viculos entre el personal de la SDS y la EPS, IPS y/o proveedores que generen acciones irregulares en la autorización de los pagos</t>
  </si>
  <si>
    <t xml:space="preserve">Las EPS, IPS y/o proveedores  realicen doble presentación de facturas y/o recobros, e información falsa de prestación de servicios de salud de la población a cargo del FFDS. </t>
  </si>
  <si>
    <t>Dirección Financiera</t>
  </si>
  <si>
    <t>Posible afectación reputacional por el reconocimiento   y/o autorizarización   de pagos indebidos a las EPS, IPS y/o  proveedores  sin relación contractual con la SDS-FFDS.</t>
  </si>
  <si>
    <t xml:space="preserve">Omitir las evidencias de incumplimientos durante el proceso de auditoría para el beneficio de la entidad sujeta al proceso de IVS
No realizar las actividades de IVS en todas las EPS para el beneficio de alguna de estas.  </t>
  </si>
  <si>
    <t xml:space="preserve">Omitir las evidencias de incumplimientos durante el proceso de auditoría para el beneficio de la entidad sujeta al proceso de IVS
</t>
  </si>
  <si>
    <t>Posibilidad de afectación reputacional por el no reporte  a la Super Intendencia Nacional de Salud sin el  total de  incumplimientos de las EPS  evidenciados en las visitas de IVS y GAUDI por parte de la Dirección de Aseguramiento y Garantía del Derecho a la Salud.</t>
  </si>
  <si>
    <t>Bloqueo Usuario</t>
  </si>
  <si>
    <t>El Supervisor del Contrato y/o el Subdirección de Administración del Aseguramiento</t>
  </si>
  <si>
    <t>Al retiro del funcionario o finalización del contrato, notificará  a la Dirección TIC o quien haga sus veces, el retiro del acceso a la red de la SDS y especificamente a la información de Bases de datos</t>
  </si>
  <si>
    <t>Correo</t>
  </si>
  <si>
    <t xml:space="preserve">Verificación del informe final o certificación de entrega del cargo </t>
  </si>
  <si>
    <t xml:space="preserve">"Correo de solicitud de activación de la cuenta, teniendo en cuenta que la Dirección TIC cancela automáticamente las cuentas de red al cumplirse la fecha de terminación del contrato" </t>
  </si>
  <si>
    <t>Humano
Tecnológico
Financiero</t>
  </si>
  <si>
    <t xml:space="preserve">Validación de facturas </t>
  </si>
  <si>
    <t xml:space="preserve">El Profesional (Ing.) </t>
  </si>
  <si>
    <t xml:space="preserve">A la recepción y radicación de cuentas medicas, verifica y realiza  cruce con los sistemas de información disponibles en la Subdirección de Garantía del Aseguramiento, para evitar un posible doble cobro de las facturas y/o recobros presentadas por la IPS y EPS
Genera certificación mensual
</t>
  </si>
  <si>
    <t>Cruce con las bases de datos  disponibles en la Subdirección de Garantía del Aseguramiento, para evitar un posible doble cobro de las facturas y/o recobros presentadas por la IPS y EPS,</t>
  </si>
  <si>
    <t>Si se evidencia una doble facturación se verifica con los analistas de cuentas y se genera una certificación mensual de lo evidenciado en el periodo Oficio de posible doble factura.</t>
  </si>
  <si>
    <t>Certificación mensual de lo evidenciado en el periodo.</t>
  </si>
  <si>
    <t>Verificación de la prestación del servicio</t>
  </si>
  <si>
    <t xml:space="preserve">Los Analistas </t>
  </si>
  <si>
    <t>Trimestral</t>
  </si>
  <si>
    <t>Verifican aleatoriamente si los servicios facturados en la cuenta médica fueron prestados efectivamente</t>
  </si>
  <si>
    <t>Validaciónde la información:  lugar de residencia habitual del paciente a través de llamadas a los usuarios,  se registra cada caso en el formato de seguimiento llamadas telefónica</t>
  </si>
  <si>
    <t>El control aplica para los procesos de auditoria desarrollada  por un equipo interno de la SDS</t>
  </si>
  <si>
    <t xml:space="preserve">Formato de seguimiento llamadas telefonicas - casos especiales </t>
  </si>
  <si>
    <t xml:space="preserve">Formatos de seguimiento </t>
  </si>
  <si>
    <t xml:space="preserve">Cambio normativo </t>
  </si>
  <si>
    <t>El profesional Líder del Grupo de Cuentas Médicas</t>
  </si>
  <si>
    <t xml:space="preserve">Al ingreso de personal nuevo y/o periódicamente al cambio de normatividad o directrices internas,  socializa al grupo auditor para que realice los ajustes.
</t>
  </si>
  <si>
    <t>Correo electrónico y actas de reunión,  verificando la utilización de los nuevos formatos establecidos  (el control aplica en caso de que la auditoria se realice por un equipo interno de la SDS)</t>
  </si>
  <si>
    <t>Verificando la utilización de los nuevos cambios</t>
  </si>
  <si>
    <t>Correo
Actas
Formatos</t>
  </si>
  <si>
    <t>Rotación e grupos auditores</t>
  </si>
  <si>
    <t>Anualmente</t>
  </si>
  <si>
    <t>Realiza rotación de asignación de IPS - Proveedores, para el proceso de auditoria,</t>
  </si>
  <si>
    <t>A través de reuniones  verificando sobre el listado inicial de asignación la efectividad del cambio,  el registro queda tanto en el acta y  se confirma  vía correo  electrónico  (el control aplica en caso de que la auditoria se realice por un equipo interno de la SDS).</t>
  </si>
  <si>
    <t xml:space="preserve"> Verificando sobre el listado inicial de asignación la efectividad del cambio,  el registro queda tanto en el acta y  se confirma  vía correo  electrónico  (el control aplica en caso de que la auditoria se realice por un equipo interno de la SDS).</t>
  </si>
  <si>
    <t xml:space="preserve">Revisión del marco normativo </t>
  </si>
  <si>
    <t xml:space="preserve">El Subdirector de Garantía del Aseguramiento - Líder del grupo de IVS-  Grupo auditor, </t>
  </si>
  <si>
    <t>Realiza actualización del programa de IVS o en el momento en que cambia la norma,</t>
  </si>
  <si>
    <t xml:space="preserve">Verificación cambios en las documentación utilizada en los procesos de auditoria frente a a cambios normativitivos, mediante mesas de trabajo con el grupo auditor. </t>
  </si>
  <si>
    <t>Según el caso, se realizará ajuste al plan al encontrar diferencias frente a la normatividad vigente.</t>
  </si>
  <si>
    <t>Programa de IVS</t>
  </si>
  <si>
    <t>Programa de auditorías
Guía de Auditoria GAUDI</t>
  </si>
  <si>
    <t xml:space="preserve">Revisón cumplimiento del plan </t>
  </si>
  <si>
    <t>Semestral</t>
  </si>
  <si>
    <t xml:space="preserve">De acuerdo al cronograma de visitas  establecido para la vigencia ,  realizará inspección y vigilancia a  todos los componentes  de auditoría establecidos en el programa  de  IVS, </t>
  </si>
  <si>
    <t>Mediante la aplicación de los instrumentos de IVS y el cumplimiento del programa</t>
  </si>
  <si>
    <t>En caso de presentarse cambios normativos, se realizará ajuste al Cronograma  y a los instrumentos.</t>
  </si>
  <si>
    <t>Cronograma  de IVS</t>
  </si>
  <si>
    <t>Cronograma  de IVS
Actas de Auditoria</t>
  </si>
  <si>
    <t>Enero 2022</t>
  </si>
  <si>
    <t>Actualización del mapa de riesgos de los procesos de la SDS, según la guía de administración de riesgos y controles del DAFP.</t>
  </si>
  <si>
    <t>Septiembre 2022</t>
  </si>
  <si>
    <t>Actualización del mapa de riesgos de los procesos de la SDS a la versión 4 del formato.</t>
  </si>
  <si>
    <t>Enero 2023</t>
  </si>
  <si>
    <t>Se actualiza y publica el mapa de riesgos de corrupción de la SDS.</t>
  </si>
  <si>
    <t>* La entidad se encuentra en proceso de adaptación de la Guía para la administración del riesgo y el diseño de controles en entidades públicas DAFP 2020.</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</si>
</sst>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73">
    <font>
      <sz val="11"/>
      <color theme="1"/>
      <name val="Calibri"/>
      <family val="2"/>
    </font>
    <font>
      <sz val="11"/>
      <color indexed="8"/>
      <name val="Calibri"/>
      <family val="2"/>
    </font>
    <font>
      <sz val="9"/>
      <color indexed="8"/>
      <name val="Arial"/>
      <family val="2"/>
    </font>
    <font>
      <b/>
      <sz val="12"/>
      <color indexed="8"/>
      <name val="Arial Narrow"/>
      <family val="2"/>
    </font>
    <font>
      <b/>
      <sz val="12"/>
      <color indexed="57"/>
      <name val="Arial Narrow"/>
      <family val="2"/>
    </font>
    <font>
      <b/>
      <sz val="12"/>
      <name val="Arial Narrow"/>
      <family val="2"/>
    </font>
    <font>
      <sz val="12"/>
      <color indexed="8"/>
      <name val="Arial Narrow"/>
      <family val="2"/>
    </font>
    <font>
      <b/>
      <sz val="11"/>
      <name val="Arial"/>
      <family val="2"/>
    </font>
    <font>
      <b/>
      <sz val="12"/>
      <name val="Arial"/>
      <family val="2"/>
    </font>
    <font>
      <b/>
      <sz val="8"/>
      <name val="Arial"/>
      <family val="2"/>
    </font>
    <font>
      <sz val="12"/>
      <name val="Arial"/>
      <family val="2"/>
    </font>
    <font>
      <b/>
      <sz val="10"/>
      <name val="Arial"/>
      <family val="2"/>
    </font>
    <font>
      <sz val="10"/>
      <name val="Arial"/>
      <family val="2"/>
    </font>
    <font>
      <b/>
      <sz val="9"/>
      <name val="Arial"/>
      <family val="2"/>
    </font>
    <font>
      <sz val="11"/>
      <name val="Arial"/>
      <family val="2"/>
    </font>
    <font>
      <sz val="11"/>
      <color indexed="9"/>
      <name val="Calibri"/>
      <family val="2"/>
    </font>
    <font>
      <b/>
      <sz val="11"/>
      <color indexed="9"/>
      <name val="Calibri"/>
      <family val="2"/>
    </font>
    <font>
      <b/>
      <sz val="11"/>
      <color indexed="8"/>
      <name val="Calibri"/>
      <family val="2"/>
    </font>
    <font>
      <sz val="11"/>
      <name val="Calibri"/>
      <family val="2"/>
    </font>
    <font>
      <b/>
      <sz val="9"/>
      <color indexed="8"/>
      <name val="Arial"/>
      <family val="2"/>
    </font>
    <font>
      <b/>
      <sz val="11"/>
      <color indexed="9"/>
      <name val="Arial"/>
      <family val="2"/>
    </font>
    <font>
      <sz val="11"/>
      <color indexed="8"/>
      <name val="Arial"/>
      <family val="2"/>
    </font>
    <font>
      <b/>
      <sz val="12"/>
      <color indexed="9"/>
      <name val="Arial"/>
      <family val="2"/>
    </font>
    <font>
      <b/>
      <sz val="12"/>
      <color indexed="8"/>
      <name val="Arial"/>
      <family val="2"/>
    </font>
    <font>
      <sz val="8"/>
      <color indexed="8"/>
      <name val="Arial"/>
      <family val="2"/>
    </font>
    <font>
      <b/>
      <sz val="16"/>
      <color indexed="9"/>
      <name val="Arial"/>
      <family val="2"/>
    </font>
    <font>
      <b/>
      <sz val="18"/>
      <color indexed="9"/>
      <name val="Arial"/>
      <family val="2"/>
    </font>
    <font>
      <b/>
      <sz val="14"/>
      <color indexed="8"/>
      <name val="Arial Narrow"/>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Calibri"/>
      <family val="2"/>
    </font>
    <font>
      <sz val="11"/>
      <color rgb="FFFFFFFF"/>
      <name val="Calibri"/>
      <family val="2"/>
    </font>
    <font>
      <b/>
      <sz val="11"/>
      <color rgb="FF000000"/>
      <name val="Calibri"/>
      <family val="2"/>
    </font>
    <font>
      <sz val="9"/>
      <color theme="1"/>
      <name val="Arial"/>
      <family val="2"/>
    </font>
    <font>
      <b/>
      <sz val="12"/>
      <color rgb="FF000000"/>
      <name val="Arial Narrow"/>
      <family val="2"/>
    </font>
    <font>
      <sz val="12"/>
      <color rgb="FF000000"/>
      <name val="Arial Narrow"/>
      <family val="2"/>
    </font>
    <font>
      <b/>
      <sz val="9"/>
      <color theme="1"/>
      <name val="Arial"/>
      <family val="2"/>
    </font>
    <font>
      <b/>
      <sz val="11"/>
      <color theme="0"/>
      <name val="Arial"/>
      <family val="2"/>
    </font>
    <font>
      <sz val="11"/>
      <color theme="1"/>
      <name val="Arial"/>
      <family val="2"/>
    </font>
    <font>
      <b/>
      <sz val="12"/>
      <color theme="0"/>
      <name val="Arial"/>
      <family val="2"/>
    </font>
    <font>
      <b/>
      <sz val="12"/>
      <color theme="1"/>
      <name val="Arial"/>
      <family val="2"/>
    </font>
    <font>
      <sz val="8"/>
      <color theme="1"/>
      <name val="Arial"/>
      <family val="2"/>
    </font>
    <font>
      <b/>
      <sz val="18"/>
      <color theme="0"/>
      <name val="Arial"/>
      <family val="2"/>
    </font>
    <font>
      <b/>
      <sz val="16"/>
      <color theme="0"/>
      <name val="Arial"/>
      <family val="2"/>
    </font>
    <font>
      <sz val="12"/>
      <color theme="1"/>
      <name val="Arial Narrow"/>
      <family val="2"/>
    </font>
    <font>
      <b/>
      <sz val="14"/>
      <color rgb="FF000000"/>
      <name val="Arial Narrow"/>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0"/>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FFFF66"/>
        <bgColor indexed="64"/>
      </patternFill>
    </fill>
    <fill>
      <patternFill patternType="solid">
        <fgColor rgb="FFFFC000"/>
        <bgColor indexed="64"/>
      </patternFill>
    </fill>
    <fill>
      <patternFill patternType="solid">
        <fgColor rgb="FFBFBFBF"/>
        <bgColor indexed="64"/>
      </patternFill>
    </fill>
    <fill>
      <patternFill patternType="solid">
        <fgColor theme="0" tint="-0.1499900072813034"/>
        <bgColor indexed="64"/>
      </patternFill>
    </fill>
    <fill>
      <patternFill patternType="solid">
        <fgColor rgb="FFFFFFFF"/>
        <bgColor indexed="64"/>
      </patternFill>
    </fill>
    <fill>
      <patternFill patternType="solid">
        <fgColor theme="4" tint="-0.24997000396251678"/>
        <bgColor indexed="64"/>
      </patternFill>
    </fill>
    <fill>
      <patternFill patternType="solid">
        <fgColor theme="0" tint="-0.2499700039625167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theme="4"/>
      </top>
      <bottom/>
    </border>
    <border>
      <left/>
      <right/>
      <top/>
      <bottom style="thick">
        <color theme="0"/>
      </bottom>
    </border>
    <border>
      <left/>
      <right/>
      <top style="thin">
        <color theme="0"/>
      </top>
      <bottom style="thin">
        <color theme="0"/>
      </bottom>
    </border>
    <border>
      <left style="thin"/>
      <right style="thin"/>
      <top style="thin"/>
      <bottom style="thin"/>
    </border>
    <border>
      <left style="dotted">
        <color rgb="FFF79646"/>
      </left>
      <right style="dotted">
        <color rgb="FFF79646"/>
      </right>
      <top/>
      <bottom style="dotted">
        <color rgb="FFF79646"/>
      </bottom>
    </border>
    <border>
      <left style="dotted">
        <color rgb="FFF79646"/>
      </left>
      <right style="dotted">
        <color rgb="FFF79646"/>
      </right>
      <top style="dotted">
        <color rgb="FFF79646"/>
      </top>
      <bottom style="dotted">
        <color rgb="FFF79646"/>
      </bottom>
    </border>
    <border>
      <left style="medium"/>
      <right/>
      <top/>
      <bottom/>
    </border>
    <border>
      <left/>
      <right style="medium"/>
      <top/>
      <bottom/>
    </border>
    <border>
      <left style="medium"/>
      <right style="dotted">
        <color rgb="FFF79646"/>
      </right>
      <top/>
      <bottom style="dotted">
        <color rgb="FFF79646"/>
      </bottom>
    </border>
    <border>
      <left style="medium"/>
      <right style="dotted">
        <color rgb="FFF79646"/>
      </right>
      <top style="dotted">
        <color rgb="FFF79646"/>
      </top>
      <bottom style="dotted">
        <color rgb="FFF79646"/>
      </bottom>
    </border>
    <border>
      <left style="medium"/>
      <right style="dotted">
        <color rgb="FFF79646"/>
      </right>
      <top style="dotted">
        <color rgb="FFF79646"/>
      </top>
      <bottom style="medium"/>
    </border>
    <border>
      <left style="dotted">
        <color rgb="FFF79646"/>
      </left>
      <right style="dotted">
        <color rgb="FFF79646"/>
      </right>
      <top style="dotted">
        <color rgb="FFF79646"/>
      </top>
      <bottom style="medium"/>
    </border>
    <border>
      <left style="thin"/>
      <right style="medium"/>
      <top style="thin"/>
      <bottom style="thin"/>
    </border>
    <border>
      <left style="thin"/>
      <right style="thin"/>
      <top style="thin"/>
      <bottom style="medium"/>
    </border>
    <border>
      <left/>
      <right style="medium"/>
      <top/>
      <bottom style="medium"/>
    </border>
    <border>
      <left style="medium"/>
      <right style="thin"/>
      <top style="thin"/>
      <bottom style="thin"/>
    </border>
    <border>
      <left style="medium"/>
      <right style="thin"/>
      <top style="thin"/>
      <bottom style="medium"/>
    </border>
    <border>
      <left style="thin"/>
      <right style="medium"/>
      <top style="thin"/>
      <bottom style="medium"/>
    </border>
    <border>
      <left style="thin"/>
      <right style="medium"/>
      <top style="medium"/>
      <bottom style="medium"/>
    </border>
    <border>
      <left style="thin"/>
      <right style="thin"/>
      <top/>
      <bottom style="thin"/>
    </border>
    <border>
      <left style="thin"/>
      <right style="medium"/>
      <top/>
      <bottom style="thin"/>
    </border>
    <border>
      <left/>
      <right style="thin">
        <color theme="4"/>
      </right>
      <top style="thin">
        <color theme="4"/>
      </top>
      <bottom/>
    </border>
    <border>
      <left/>
      <right style="thin">
        <color theme="4"/>
      </right>
      <top/>
      <bottom/>
    </border>
    <border>
      <left style="thin"/>
      <right style="thin"/>
      <top style="medium"/>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bottom style="thin"/>
    </border>
    <border>
      <left style="thin"/>
      <right style="thin"/>
      <top style="thin"/>
      <bottom/>
    </border>
    <border>
      <left style="thin"/>
      <right style="medium"/>
      <top style="thin"/>
      <bottom/>
    </border>
    <border>
      <left/>
      <right style="thin"/>
      <top style="medium"/>
      <bottom style="thin"/>
    </border>
    <border>
      <left/>
      <right style="thin"/>
      <top style="thin"/>
      <bottom style="thin"/>
    </border>
    <border>
      <left style="thin"/>
      <right style="thin"/>
      <top/>
      <bottom/>
    </border>
    <border>
      <left/>
      <right style="thin"/>
      <top/>
      <bottom style="thin"/>
    </border>
    <border>
      <left style="medium"/>
      <right style="thin"/>
      <top style="medium"/>
      <bottom style="medium"/>
    </border>
    <border>
      <left style="medium"/>
      <right style="medium"/>
      <top/>
      <bottom style="thin"/>
    </border>
    <border>
      <left style="medium"/>
      <right style="medium"/>
      <top/>
      <bottom/>
    </border>
    <border>
      <left style="medium"/>
      <right style="medium"/>
      <top style="medium"/>
      <bottom style="thin"/>
    </border>
    <border>
      <left style="medium"/>
      <right style="medium"/>
      <top style="medium"/>
      <bottom style="medium"/>
    </border>
    <border>
      <left style="medium"/>
      <right style="medium"/>
      <top style="thin"/>
      <bottom style="medium"/>
    </border>
    <border>
      <left/>
      <right style="medium"/>
      <top style="medium"/>
      <bottom style="thin"/>
    </border>
    <border>
      <left style="medium"/>
      <right style="medium"/>
      <top style="thin"/>
      <bottom style="thin"/>
    </border>
    <border>
      <left/>
      <right style="medium"/>
      <top style="thin"/>
      <bottom style="thin"/>
    </border>
    <border>
      <left/>
      <right style="medium"/>
      <top style="thin"/>
      <bottom style="medium"/>
    </border>
    <border>
      <left style="thin"/>
      <right/>
      <top style="medium"/>
      <bottom style="thin"/>
    </border>
    <border>
      <left style="thin"/>
      <right style="medium"/>
      <top style="medium"/>
      <bottom/>
    </border>
    <border>
      <left style="thin"/>
      <right style="medium"/>
      <top/>
      <bottom/>
    </border>
    <border>
      <left style="medium"/>
      <right style="thin"/>
      <top style="medium"/>
      <bottom/>
    </border>
    <border>
      <left style="thin"/>
      <right style="thin"/>
      <top style="medium"/>
      <bottom/>
    </border>
    <border>
      <left style="thin"/>
      <right/>
      <top/>
      <bottom style="thin"/>
    </border>
    <border>
      <left style="thin"/>
      <right/>
      <top style="thin"/>
      <bottom/>
    </border>
    <border>
      <left style="medium"/>
      <right style="thin"/>
      <top style="thin"/>
      <bottom/>
    </border>
    <border>
      <left/>
      <right style="thin"/>
      <top style="thin"/>
      <bottom/>
    </border>
    <border>
      <left style="medium"/>
      <right/>
      <top style="medium"/>
      <bottom style="medium"/>
    </border>
    <border>
      <left/>
      <right/>
      <top style="medium"/>
      <bottom style="medium"/>
    </border>
    <border>
      <left/>
      <right style="medium"/>
      <top style="medium"/>
      <bottom style="medium"/>
    </border>
    <border>
      <left/>
      <right style="thin"/>
      <top style="medium"/>
      <bottom style="medium"/>
    </border>
    <border>
      <left style="thin"/>
      <right/>
      <top style="thin"/>
      <bottom style="thin"/>
    </border>
    <border>
      <left/>
      <right/>
      <top style="thin"/>
      <bottom style="thin"/>
    </border>
    <border>
      <left/>
      <right/>
      <top style="thin"/>
      <bottom/>
    </border>
    <border>
      <left/>
      <right style="thin"/>
      <top/>
      <bottom/>
    </border>
    <border>
      <left/>
      <right/>
      <top/>
      <bottom style="thin"/>
    </border>
    <border>
      <left style="medium"/>
      <right style="thin"/>
      <top/>
      <bottom/>
    </border>
    <border>
      <left style="thin"/>
      <right style="thin"/>
      <top/>
      <bottom style="medium"/>
    </border>
    <border>
      <left style="thin"/>
      <right style="medium"/>
      <top/>
      <bottom style="medium"/>
    </border>
    <border>
      <left/>
      <right style="medium"/>
      <top/>
      <bottom style="thin"/>
    </border>
    <border>
      <left style="medium"/>
      <right/>
      <top/>
      <bottom style="thin"/>
    </border>
    <border>
      <left/>
      <right/>
      <top style="medium"/>
      <bottom style="thin"/>
    </border>
    <border>
      <left style="medium"/>
      <right/>
      <top style="thin"/>
      <bottom style="medium"/>
    </border>
    <border>
      <left/>
      <right/>
      <top style="thin"/>
      <bottom style="medium"/>
    </border>
    <border>
      <left style="medium"/>
      <right/>
      <top style="medium"/>
      <bottom/>
    </border>
    <border>
      <left/>
      <right/>
      <top style="medium"/>
      <bottom/>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8" fillId="29" borderId="1" applyNumberFormat="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6" fillId="0" borderId="8" applyNumberFormat="0" applyFill="0" applyAlignment="0" applyProtection="0"/>
    <xf numFmtId="0" fontId="56" fillId="0" borderId="9" applyNumberFormat="0" applyFill="0" applyAlignment="0" applyProtection="0"/>
  </cellStyleXfs>
  <cellXfs count="290">
    <xf numFmtId="0" fontId="0" fillId="0" borderId="0" xfId="0" applyFont="1" applyAlignment="1">
      <alignment/>
    </xf>
    <xf numFmtId="0" fontId="43" fillId="33" borderId="0" xfId="0" applyFont="1" applyFill="1" applyAlignment="1">
      <alignment/>
    </xf>
    <xf numFmtId="0" fontId="56" fillId="0" borderId="0" xfId="0" applyFont="1" applyAlignment="1">
      <alignment/>
    </xf>
    <xf numFmtId="0" fontId="0" fillId="0" borderId="10" xfId="0" applyBorder="1" applyAlignment="1">
      <alignment/>
    </xf>
    <xf numFmtId="0" fontId="18" fillId="34" borderId="0" xfId="0" applyFont="1" applyFill="1" applyAlignment="1">
      <alignment vertical="center"/>
    </xf>
    <xf numFmtId="0" fontId="43" fillId="33" borderId="11" xfId="0" applyFont="1" applyFill="1" applyBorder="1" applyAlignment="1">
      <alignment/>
    </xf>
    <xf numFmtId="0" fontId="0" fillId="35" borderId="12" xfId="0" applyFill="1" applyBorder="1" applyAlignment="1">
      <alignment/>
    </xf>
    <xf numFmtId="0" fontId="0" fillId="36" borderId="12" xfId="0" applyFill="1" applyBorder="1" applyAlignment="1">
      <alignment/>
    </xf>
    <xf numFmtId="0" fontId="0" fillId="0" borderId="13" xfId="0" applyBorder="1" applyAlignment="1">
      <alignment horizontal="center" vertical="center"/>
    </xf>
    <xf numFmtId="0" fontId="56" fillId="0" borderId="0" xfId="0" applyFont="1" applyAlignment="1">
      <alignment horizontal="center" vertical="center"/>
    </xf>
    <xf numFmtId="0" fontId="56" fillId="0" borderId="13" xfId="0" applyFont="1" applyBorder="1" applyAlignment="1">
      <alignment horizontal="center" vertical="center"/>
    </xf>
    <xf numFmtId="0" fontId="56" fillId="37" borderId="0" xfId="0" applyFont="1" applyFill="1" applyAlignment="1">
      <alignment horizontal="center" vertical="center"/>
    </xf>
    <xf numFmtId="0" fontId="56" fillId="24" borderId="0" xfId="0" applyFont="1" applyFill="1" applyAlignment="1">
      <alignment horizontal="center" vertical="center"/>
    </xf>
    <xf numFmtId="0" fontId="56" fillId="38" borderId="0" xfId="0" applyFont="1" applyFill="1" applyAlignment="1">
      <alignment horizontal="center" vertical="center"/>
    </xf>
    <xf numFmtId="0" fontId="56" fillId="39" borderId="0" xfId="0" applyFont="1" applyFill="1" applyAlignment="1">
      <alignment horizontal="center" vertical="center"/>
    </xf>
    <xf numFmtId="0" fontId="57" fillId="39" borderId="14" xfId="0" applyFont="1" applyFill="1" applyBorder="1" applyAlignment="1">
      <alignment horizontal="center" vertical="center" wrapText="1" readingOrder="1"/>
    </xf>
    <xf numFmtId="0" fontId="57" fillId="40" borderId="15" xfId="0" applyFont="1" applyFill="1" applyBorder="1" applyAlignment="1">
      <alignment horizontal="center" vertical="center" wrapText="1" readingOrder="1"/>
    </xf>
    <xf numFmtId="0" fontId="57" fillId="41" borderId="15" xfId="0" applyFont="1" applyFill="1" applyBorder="1" applyAlignment="1">
      <alignment horizontal="center" vertical="center" wrapText="1" readingOrder="1"/>
    </xf>
    <xf numFmtId="0" fontId="57" fillId="42" borderId="15" xfId="0" applyFont="1" applyFill="1" applyBorder="1" applyAlignment="1">
      <alignment horizontal="center" vertical="center" wrapText="1" readingOrder="1"/>
    </xf>
    <xf numFmtId="0" fontId="58" fillId="37" borderId="15" xfId="0" applyFont="1" applyFill="1" applyBorder="1" applyAlignment="1">
      <alignment horizontal="center" vertical="center" wrapText="1" readingOrder="1"/>
    </xf>
    <xf numFmtId="0" fontId="59" fillId="43" borderId="13" xfId="0" applyFont="1" applyFill="1" applyBorder="1" applyAlignment="1">
      <alignment horizontal="center" vertical="center" wrapText="1" readingOrder="1"/>
    </xf>
    <xf numFmtId="9" fontId="57" fillId="0" borderId="13" xfId="0" applyNumberFormat="1" applyFont="1" applyBorder="1" applyAlignment="1">
      <alignment horizontal="center" vertical="center" wrapText="1" readingOrder="1"/>
    </xf>
    <xf numFmtId="9" fontId="0" fillId="0" borderId="0" xfId="0" applyNumberFormat="1" applyAlignment="1">
      <alignment/>
    </xf>
    <xf numFmtId="0" fontId="59" fillId="43" borderId="16" xfId="0" applyFont="1" applyFill="1" applyBorder="1" applyAlignment="1">
      <alignment horizontal="center" vertical="center" wrapText="1" readingOrder="1"/>
    </xf>
    <xf numFmtId="0" fontId="59" fillId="43" borderId="0" xfId="0" applyFont="1" applyFill="1" applyAlignment="1">
      <alignment horizontal="center" vertical="center" wrapText="1" readingOrder="1"/>
    </xf>
    <xf numFmtId="0" fontId="59" fillId="43" borderId="17" xfId="0" applyFont="1" applyFill="1" applyBorder="1" applyAlignment="1">
      <alignment horizontal="center" vertical="center" wrapText="1" readingOrder="1"/>
    </xf>
    <xf numFmtId="0" fontId="57" fillId="0" borderId="18" xfId="0" applyFont="1" applyBorder="1" applyAlignment="1">
      <alignment horizontal="center" vertical="center" wrapText="1" readingOrder="1"/>
    </xf>
    <xf numFmtId="0" fontId="57" fillId="0" borderId="19" xfId="0" applyFont="1" applyBorder="1" applyAlignment="1">
      <alignment horizontal="center" vertical="center" wrapText="1" readingOrder="1"/>
    </xf>
    <xf numFmtId="0" fontId="57" fillId="0" borderId="18" xfId="0" applyFont="1" applyBorder="1" applyAlignment="1">
      <alignment horizontal="justify" vertical="center" wrapText="1" readingOrder="1"/>
    </xf>
    <xf numFmtId="0" fontId="57" fillId="0" borderId="19" xfId="0" applyFont="1" applyBorder="1" applyAlignment="1">
      <alignment horizontal="justify" vertical="center" wrapText="1" readingOrder="1"/>
    </xf>
    <xf numFmtId="0" fontId="57" fillId="0" borderId="20" xfId="0" applyFont="1" applyBorder="1" applyAlignment="1">
      <alignment horizontal="justify" vertical="center" wrapText="1" readingOrder="1"/>
    </xf>
    <xf numFmtId="0" fontId="58" fillId="37" borderId="21" xfId="0" applyFont="1" applyFill="1" applyBorder="1" applyAlignment="1">
      <alignment horizontal="center" vertical="center" wrapText="1" readingOrder="1"/>
    </xf>
    <xf numFmtId="0" fontId="59" fillId="43" borderId="22" xfId="0" applyFont="1" applyFill="1" applyBorder="1" applyAlignment="1">
      <alignment horizontal="center" vertical="center" wrapText="1" readingOrder="1"/>
    </xf>
    <xf numFmtId="9" fontId="57" fillId="0" borderId="23" xfId="0" applyNumberFormat="1" applyFont="1" applyBorder="1" applyAlignment="1">
      <alignment horizontal="center" vertical="center" wrapText="1" readingOrder="1"/>
    </xf>
    <xf numFmtId="9" fontId="0" fillId="0" borderId="17" xfId="0" applyNumberFormat="1" applyBorder="1" applyAlignment="1">
      <alignment horizontal="center"/>
    </xf>
    <xf numFmtId="0" fontId="0" fillId="0" borderId="17" xfId="0" applyBorder="1" applyAlignment="1">
      <alignment horizontal="center"/>
    </xf>
    <xf numFmtId="9" fontId="0" fillId="0" borderId="24" xfId="0" applyNumberFormat="1" applyBorder="1" applyAlignment="1">
      <alignment horizontal="center"/>
    </xf>
    <xf numFmtId="9" fontId="0" fillId="0" borderId="13" xfId="53" applyFont="1" applyBorder="1" applyAlignment="1">
      <alignment horizontal="center" vertical="center"/>
    </xf>
    <xf numFmtId="0" fontId="57" fillId="0" borderId="0" xfId="0" applyFont="1" applyAlignment="1">
      <alignment horizontal="center" vertical="center" wrapText="1" readingOrder="1"/>
    </xf>
    <xf numFmtId="0" fontId="59" fillId="43" borderId="25" xfId="0" applyFont="1" applyFill="1" applyBorder="1" applyAlignment="1">
      <alignment horizontal="center" vertical="center" wrapText="1" readingOrder="1"/>
    </xf>
    <xf numFmtId="0" fontId="57" fillId="0" borderId="25" xfId="0" applyFont="1" applyBorder="1" applyAlignment="1">
      <alignment horizontal="justify" vertical="center" wrapText="1" readingOrder="1"/>
    </xf>
    <xf numFmtId="0" fontId="57" fillId="39" borderId="22" xfId="0" applyFont="1" applyFill="1" applyBorder="1" applyAlignment="1">
      <alignment horizontal="center" vertical="center" wrapText="1" readingOrder="1"/>
    </xf>
    <xf numFmtId="0" fontId="57" fillId="40" borderId="22" xfId="0" applyFont="1" applyFill="1" applyBorder="1" applyAlignment="1">
      <alignment horizontal="center" vertical="center" wrapText="1" readingOrder="1"/>
    </xf>
    <xf numFmtId="0" fontId="57" fillId="41" borderId="22" xfId="0" applyFont="1" applyFill="1" applyBorder="1" applyAlignment="1">
      <alignment horizontal="center" vertical="center" wrapText="1" readingOrder="1"/>
    </xf>
    <xf numFmtId="0" fontId="57" fillId="42" borderId="22" xfId="0" applyFont="1" applyFill="1" applyBorder="1" applyAlignment="1">
      <alignment horizontal="center" vertical="center" wrapText="1" readingOrder="1"/>
    </xf>
    <xf numFmtId="0" fontId="57" fillId="0" borderId="26" xfId="0" applyFont="1" applyBorder="1" applyAlignment="1">
      <alignment horizontal="justify" vertical="center" wrapText="1" readingOrder="1"/>
    </xf>
    <xf numFmtId="0" fontId="0" fillId="0" borderId="23" xfId="0" applyBorder="1" applyAlignment="1">
      <alignment horizontal="center" vertical="center"/>
    </xf>
    <xf numFmtId="0" fontId="18" fillId="37" borderId="27" xfId="0" applyFont="1" applyFill="1" applyBorder="1" applyAlignment="1">
      <alignment horizontal="center" vertical="center" wrapText="1" readingOrder="1"/>
    </xf>
    <xf numFmtId="9" fontId="0" fillId="0" borderId="13" xfId="0" applyNumberFormat="1" applyBorder="1" applyAlignment="1">
      <alignment horizontal="center" vertical="center"/>
    </xf>
    <xf numFmtId="0" fontId="0" fillId="0" borderId="13" xfId="0" applyBorder="1" applyAlignment="1">
      <alignment horizontal="left" vertical="center"/>
    </xf>
    <xf numFmtId="9" fontId="0" fillId="0" borderId="13" xfId="0" applyNumberFormat="1" applyBorder="1" applyAlignment="1">
      <alignment horizontal="center" vertical="center" readingOrder="1"/>
    </xf>
    <xf numFmtId="0" fontId="60" fillId="0" borderId="13" xfId="0" applyFont="1" applyBorder="1" applyAlignment="1">
      <alignment vertical="center" wrapText="1"/>
    </xf>
    <xf numFmtId="0" fontId="56" fillId="0" borderId="13" xfId="0" applyFont="1" applyBorder="1" applyAlignment="1">
      <alignment vertical="center"/>
    </xf>
    <xf numFmtId="0" fontId="61" fillId="7" borderId="28" xfId="0" applyFont="1" applyFill="1" applyBorder="1" applyAlignment="1">
      <alignment horizontal="center" vertical="center" wrapText="1" readingOrder="1"/>
    </xf>
    <xf numFmtId="0" fontId="62" fillId="34" borderId="29" xfId="0" applyFont="1" applyFill="1" applyBorder="1" applyAlignment="1">
      <alignment horizontal="justify" vertical="center" wrapText="1" readingOrder="1"/>
    </xf>
    <xf numFmtId="9" fontId="61" fillId="34" borderId="30" xfId="0" applyNumberFormat="1" applyFont="1" applyFill="1" applyBorder="1" applyAlignment="1">
      <alignment horizontal="center" vertical="center" wrapText="1" readingOrder="1"/>
    </xf>
    <xf numFmtId="0" fontId="62" fillId="34" borderId="13" xfId="0" applyFont="1" applyFill="1" applyBorder="1" applyAlignment="1">
      <alignment horizontal="justify" vertical="center" wrapText="1" readingOrder="1"/>
    </xf>
    <xf numFmtId="9" fontId="61" fillId="34" borderId="22" xfId="0" applyNumberFormat="1" applyFont="1" applyFill="1" applyBorder="1" applyAlignment="1">
      <alignment horizontal="center" vertical="center" wrapText="1" readingOrder="1"/>
    </xf>
    <xf numFmtId="0" fontId="62" fillId="34" borderId="22" xfId="0" applyFont="1" applyFill="1" applyBorder="1" applyAlignment="1">
      <alignment horizontal="center" vertical="center" wrapText="1" readingOrder="1"/>
    </xf>
    <xf numFmtId="0" fontId="62" fillId="34" borderId="23" xfId="0" applyFont="1" applyFill="1" applyBorder="1" applyAlignment="1">
      <alignment horizontal="justify" vertical="center" wrapText="1" readingOrder="1"/>
    </xf>
    <xf numFmtId="0" fontId="62" fillId="34" borderId="27" xfId="0" applyFont="1" applyFill="1" applyBorder="1" applyAlignment="1">
      <alignment horizontal="center" vertical="center" wrapText="1" readingOrder="1"/>
    </xf>
    <xf numFmtId="2" fontId="0" fillId="0" borderId="0" xfId="0" applyNumberFormat="1" applyAlignment="1">
      <alignment/>
    </xf>
    <xf numFmtId="0" fontId="0" fillId="0" borderId="0" xfId="0" applyAlignment="1">
      <alignment horizontal="center" vertical="center"/>
    </xf>
    <xf numFmtId="0" fontId="62" fillId="34" borderId="25" xfId="0" applyFont="1" applyFill="1" applyBorder="1" applyAlignment="1">
      <alignment horizontal="center" vertical="center" wrapText="1" readingOrder="1"/>
    </xf>
    <xf numFmtId="0" fontId="62" fillId="34" borderId="26" xfId="0" applyFont="1" applyFill="1" applyBorder="1" applyAlignment="1">
      <alignment horizontal="center" vertical="center" wrapText="1" readingOrder="1"/>
    </xf>
    <xf numFmtId="0" fontId="0" fillId="0" borderId="22" xfId="0" applyBorder="1" applyAlignment="1">
      <alignment horizontal="center"/>
    </xf>
    <xf numFmtId="0" fontId="0" fillId="0" borderId="27" xfId="0" applyBorder="1" applyAlignment="1">
      <alignment horizontal="center"/>
    </xf>
    <xf numFmtId="0" fontId="0" fillId="0" borderId="31" xfId="0" applyFont="1" applyBorder="1" applyAlignment="1">
      <alignment/>
    </xf>
    <xf numFmtId="0" fontId="0" fillId="0" borderId="32" xfId="0" applyFont="1" applyBorder="1" applyAlignment="1">
      <alignment/>
    </xf>
    <xf numFmtId="0" fontId="43" fillId="33" borderId="0" xfId="0" applyFont="1" applyFill="1" applyAlignment="1">
      <alignment/>
    </xf>
    <xf numFmtId="0" fontId="57" fillId="0" borderId="0" xfId="0" applyFont="1" applyAlignment="1">
      <alignment horizontal="center" vertical="center" wrapText="1" readingOrder="1"/>
    </xf>
    <xf numFmtId="0" fontId="61" fillId="7" borderId="33" xfId="0" applyFont="1" applyFill="1" applyBorder="1" applyAlignment="1">
      <alignment horizontal="center" vertical="center" wrapText="1" readingOrder="1"/>
    </xf>
    <xf numFmtId="0" fontId="61" fillId="34" borderId="29" xfId="0" applyFont="1" applyFill="1" applyBorder="1" applyAlignment="1">
      <alignment horizontal="center" vertical="center" wrapText="1" readingOrder="1"/>
    </xf>
    <xf numFmtId="0" fontId="61" fillId="34" borderId="13" xfId="0" applyFont="1" applyFill="1" applyBorder="1" applyAlignment="1">
      <alignment horizontal="center" vertical="center" wrapText="1" readingOrder="1"/>
    </xf>
    <xf numFmtId="0" fontId="61" fillId="34" borderId="23" xfId="0" applyFont="1" applyFill="1" applyBorder="1" applyAlignment="1">
      <alignment horizontal="center" vertical="center" wrapText="1" readingOrder="1"/>
    </xf>
    <xf numFmtId="0" fontId="57" fillId="0" borderId="0" xfId="0" applyFont="1" applyAlignment="1">
      <alignment horizontal="justify" vertical="center" readingOrder="1"/>
    </xf>
    <xf numFmtId="0" fontId="59" fillId="43" borderId="34" xfId="0" applyFont="1" applyFill="1" applyBorder="1" applyAlignment="1">
      <alignment horizontal="center" vertical="center" wrapText="1" readingOrder="1"/>
    </xf>
    <xf numFmtId="0" fontId="59" fillId="43" borderId="35" xfId="0" applyFont="1" applyFill="1" applyBorder="1" applyAlignment="1">
      <alignment horizontal="center" vertical="center" wrapText="1" readingOrder="1"/>
    </xf>
    <xf numFmtId="0" fontId="0" fillId="0" borderId="0" xfId="0" applyFont="1" applyAlignment="1">
      <alignment/>
    </xf>
    <xf numFmtId="0" fontId="60" fillId="0" borderId="13" xfId="0" applyFont="1" applyBorder="1" applyAlignment="1" applyProtection="1">
      <alignment horizontal="justify" vertical="center"/>
      <protection locked="0"/>
    </xf>
    <xf numFmtId="0" fontId="60" fillId="0" borderId="13" xfId="0" applyFont="1" applyBorder="1" applyAlignment="1" applyProtection="1">
      <alignment horizontal="center" vertical="center" wrapText="1"/>
      <protection locked="0"/>
    </xf>
    <xf numFmtId="0" fontId="60" fillId="0" borderId="29" xfId="0" applyFont="1" applyBorder="1" applyAlignment="1" applyProtection="1">
      <alignment horizontal="justify" vertical="center"/>
      <protection locked="0"/>
    </xf>
    <xf numFmtId="0" fontId="60" fillId="0" borderId="29" xfId="0" applyFont="1" applyBorder="1" applyAlignment="1" applyProtection="1">
      <alignment horizontal="center" vertical="center" wrapText="1"/>
      <protection locked="0"/>
    </xf>
    <xf numFmtId="0" fontId="60" fillId="0" borderId="36" xfId="0" applyFont="1" applyBorder="1" applyAlignment="1" applyProtection="1">
      <alignment horizontal="justify" vertical="center"/>
      <protection locked="0"/>
    </xf>
    <xf numFmtId="0" fontId="60" fillId="0" borderId="36" xfId="0" applyFont="1" applyBorder="1" applyAlignment="1" applyProtection="1">
      <alignment horizontal="center" vertical="center" wrapText="1"/>
      <protection locked="0"/>
    </xf>
    <xf numFmtId="9" fontId="60" fillId="6" borderId="35" xfId="0" applyNumberFormat="1" applyFont="1" applyFill="1" applyBorder="1" applyAlignment="1" applyProtection="1">
      <alignment horizontal="center" vertical="center" wrapText="1"/>
      <protection hidden="1"/>
    </xf>
    <xf numFmtId="9" fontId="60" fillId="6" borderId="22" xfId="0" applyNumberFormat="1" applyFont="1" applyFill="1" applyBorder="1" applyAlignment="1" applyProtection="1">
      <alignment horizontal="center" vertical="center" wrapText="1"/>
      <protection hidden="1"/>
    </xf>
    <xf numFmtId="9" fontId="60" fillId="6" borderId="30" xfId="0" applyNumberFormat="1" applyFont="1" applyFill="1" applyBorder="1" applyAlignment="1" applyProtection="1">
      <alignment horizontal="center" vertical="center" wrapText="1"/>
      <protection hidden="1"/>
    </xf>
    <xf numFmtId="0" fontId="60" fillId="6" borderId="29" xfId="0" applyFont="1" applyFill="1" applyBorder="1" applyAlignment="1" applyProtection="1">
      <alignment horizontal="center" vertical="center" wrapText="1"/>
      <protection hidden="1"/>
    </xf>
    <xf numFmtId="0" fontId="60" fillId="6" borderId="13" xfId="0" applyFont="1" applyFill="1" applyBorder="1" applyAlignment="1" applyProtection="1">
      <alignment horizontal="center" vertical="center" wrapText="1"/>
      <protection hidden="1"/>
    </xf>
    <xf numFmtId="0" fontId="60" fillId="6" borderId="36" xfId="0" applyFont="1" applyFill="1" applyBorder="1" applyAlignment="1" applyProtection="1">
      <alignment horizontal="center" vertical="center" wrapText="1"/>
      <protection hidden="1"/>
    </xf>
    <xf numFmtId="0" fontId="0" fillId="0" borderId="0" xfId="0" applyAlignment="1" applyProtection="1">
      <alignment/>
      <protection locked="0"/>
    </xf>
    <xf numFmtId="0" fontId="63" fillId="0" borderId="34" xfId="0" applyFont="1" applyBorder="1" applyAlignment="1" applyProtection="1">
      <alignment horizontal="center" vertical="center"/>
      <protection locked="0"/>
    </xf>
    <xf numFmtId="0" fontId="63" fillId="0" borderId="25" xfId="0" applyFont="1" applyBorder="1" applyAlignment="1" applyProtection="1">
      <alignment horizontal="center" vertical="center"/>
      <protection locked="0"/>
    </xf>
    <xf numFmtId="0" fontId="60" fillId="0" borderId="13" xfId="0" applyFont="1" applyBorder="1" applyAlignment="1" applyProtection="1">
      <alignment horizontal="center" vertical="center"/>
      <protection locked="0"/>
    </xf>
    <xf numFmtId="0" fontId="63" fillId="0" borderId="37" xfId="0" applyFont="1" applyBorder="1" applyAlignment="1" applyProtection="1">
      <alignment horizontal="center" vertical="center"/>
      <protection locked="0"/>
    </xf>
    <xf numFmtId="0" fontId="64" fillId="23" borderId="13" xfId="0" applyFont="1" applyFill="1" applyBorder="1" applyAlignment="1" applyProtection="1">
      <alignment horizontal="center" vertical="center"/>
      <protection locked="0"/>
    </xf>
    <xf numFmtId="0" fontId="64" fillId="23" borderId="13" xfId="0" applyFont="1" applyFill="1" applyBorder="1" applyAlignment="1" applyProtection="1">
      <alignment vertical="center"/>
      <protection locked="0"/>
    </xf>
    <xf numFmtId="0" fontId="65" fillId="0" borderId="13" xfId="0" applyFont="1" applyBorder="1" applyAlignment="1" applyProtection="1">
      <alignment horizontal="left"/>
      <protection locked="0"/>
    </xf>
    <xf numFmtId="0" fontId="63" fillId="44" borderId="36" xfId="0" applyFont="1" applyFill="1" applyBorder="1" applyAlignment="1">
      <alignment horizontal="center" vertical="center" textRotation="90" wrapText="1"/>
    </xf>
    <xf numFmtId="0" fontId="63" fillId="44" borderId="38" xfId="0" applyFont="1" applyFill="1" applyBorder="1" applyAlignment="1">
      <alignment horizontal="center" vertical="center" wrapText="1"/>
    </xf>
    <xf numFmtId="0" fontId="63" fillId="44" borderId="38" xfId="0" applyFont="1" applyFill="1" applyBorder="1" applyAlignment="1">
      <alignment horizontal="center" vertical="center" textRotation="90" wrapText="1"/>
    </xf>
    <xf numFmtId="0" fontId="63" fillId="6" borderId="39" xfId="0" applyFont="1" applyFill="1" applyBorder="1" applyAlignment="1">
      <alignment horizontal="center" vertical="center" textRotation="90" wrapText="1"/>
    </xf>
    <xf numFmtId="0" fontId="60" fillId="6" borderId="40" xfId="0" applyFont="1" applyFill="1" applyBorder="1" applyAlignment="1" applyProtection="1">
      <alignment horizontal="center" vertical="center"/>
      <protection hidden="1"/>
    </xf>
    <xf numFmtId="164" fontId="60" fillId="6" borderId="36" xfId="53" applyNumberFormat="1" applyFont="1" applyFill="1" applyBorder="1" applyAlignment="1" applyProtection="1">
      <alignment horizontal="center" vertical="center" wrapText="1"/>
      <protection hidden="1"/>
    </xf>
    <xf numFmtId="0" fontId="60" fillId="6" borderId="36" xfId="0" applyFont="1" applyFill="1" applyBorder="1" applyAlignment="1" applyProtection="1">
      <alignment horizontal="center" vertical="center"/>
      <protection hidden="1"/>
    </xf>
    <xf numFmtId="0" fontId="60" fillId="6" borderId="41" xfId="0" applyFont="1" applyFill="1" applyBorder="1" applyAlignment="1" applyProtection="1">
      <alignment horizontal="center" vertical="center"/>
      <protection hidden="1"/>
    </xf>
    <xf numFmtId="164" fontId="60" fillId="6" borderId="13" xfId="53" applyNumberFormat="1" applyFont="1" applyFill="1" applyBorder="1" applyAlignment="1" applyProtection="1">
      <alignment horizontal="center" vertical="center" wrapText="1"/>
      <protection hidden="1"/>
    </xf>
    <xf numFmtId="0" fontId="60" fillId="6" borderId="13" xfId="0" applyFont="1" applyFill="1" applyBorder="1" applyAlignment="1" applyProtection="1">
      <alignment horizontal="center" vertical="center"/>
      <protection hidden="1"/>
    </xf>
    <xf numFmtId="164" fontId="60" fillId="6" borderId="29" xfId="53" applyNumberFormat="1" applyFont="1" applyFill="1" applyBorder="1" applyAlignment="1" applyProtection="1">
      <alignment horizontal="center" vertical="center" wrapText="1"/>
      <protection hidden="1"/>
    </xf>
    <xf numFmtId="0" fontId="60" fillId="6" borderId="29" xfId="0" applyFont="1" applyFill="1" applyBorder="1" applyAlignment="1" applyProtection="1">
      <alignment horizontal="center" vertical="center"/>
      <protection hidden="1"/>
    </xf>
    <xf numFmtId="0" fontId="63" fillId="44" borderId="42" xfId="0" applyFont="1" applyFill="1" applyBorder="1" applyAlignment="1">
      <alignment horizontal="center" vertical="center" wrapText="1"/>
    </xf>
    <xf numFmtId="0" fontId="60" fillId="6" borderId="43" xfId="0" applyFont="1" applyFill="1" applyBorder="1" applyAlignment="1" applyProtection="1">
      <alignment horizontal="center" vertical="center"/>
      <protection hidden="1"/>
    </xf>
    <xf numFmtId="0" fontId="64" fillId="23" borderId="44" xfId="0" applyFont="1" applyFill="1" applyBorder="1" applyAlignment="1" applyProtection="1">
      <alignment horizontal="center" vertical="center"/>
      <protection locked="0"/>
    </xf>
    <xf numFmtId="0" fontId="11" fillId="45" borderId="45" xfId="0" applyFont="1" applyFill="1" applyBorder="1" applyAlignment="1" applyProtection="1">
      <alignment horizontal="center" vertical="center" wrapText="1"/>
      <protection locked="0"/>
    </xf>
    <xf numFmtId="0" fontId="11" fillId="45" borderId="46" xfId="0" applyFont="1" applyFill="1" applyBorder="1" applyAlignment="1" applyProtection="1">
      <alignment horizontal="center" vertical="center" wrapText="1"/>
      <protection locked="0"/>
    </xf>
    <xf numFmtId="0" fontId="66" fillId="23" borderId="44" xfId="0" applyFont="1" applyFill="1" applyBorder="1" applyAlignment="1">
      <alignment horizontal="center" vertical="center"/>
    </xf>
    <xf numFmtId="0" fontId="14" fillId="6" borderId="47" xfId="0" applyFont="1" applyFill="1" applyBorder="1" applyAlignment="1">
      <alignment horizontal="left" vertical="center" wrapText="1"/>
    </xf>
    <xf numFmtId="0" fontId="7" fillId="6" borderId="48" xfId="0" applyFont="1" applyFill="1" applyBorder="1" applyAlignment="1">
      <alignment horizontal="center" vertical="center" wrapText="1"/>
    </xf>
    <xf numFmtId="0" fontId="8" fillId="6" borderId="49" xfId="0" applyFont="1" applyFill="1" applyBorder="1" applyAlignment="1">
      <alignment horizontal="left" vertical="center" wrapText="1"/>
    </xf>
    <xf numFmtId="0" fontId="13" fillId="6" borderId="49" xfId="0" applyFont="1" applyFill="1" applyBorder="1" applyAlignment="1">
      <alignment horizontal="center" vertical="center" wrapText="1"/>
    </xf>
    <xf numFmtId="0" fontId="8" fillId="6" borderId="47" xfId="0" applyFont="1" applyFill="1" applyBorder="1" applyAlignment="1">
      <alignment horizontal="center" vertical="center" wrapText="1"/>
    </xf>
    <xf numFmtId="0" fontId="10" fillId="6" borderId="50" xfId="0" applyFont="1" applyFill="1" applyBorder="1" applyAlignment="1">
      <alignment horizontal="justify" vertical="center" wrapText="1"/>
    </xf>
    <xf numFmtId="0" fontId="8" fillId="6" borderId="51" xfId="0" applyFont="1" applyFill="1" applyBorder="1" applyAlignment="1">
      <alignment horizontal="center" vertical="center" wrapText="1"/>
    </xf>
    <xf numFmtId="0" fontId="10" fillId="6" borderId="52" xfId="0" applyFont="1" applyFill="1" applyBorder="1" applyAlignment="1">
      <alignment horizontal="justify" vertical="center" wrapText="1"/>
    </xf>
    <xf numFmtId="0" fontId="8" fillId="6" borderId="49" xfId="0" applyFont="1" applyFill="1" applyBorder="1" applyAlignment="1">
      <alignment horizontal="center" vertical="center" wrapText="1"/>
    </xf>
    <xf numFmtId="0" fontId="10" fillId="6" borderId="53" xfId="0" applyFont="1" applyFill="1" applyBorder="1" applyAlignment="1">
      <alignment horizontal="justify" vertical="center" wrapText="1"/>
    </xf>
    <xf numFmtId="0" fontId="11" fillId="6" borderId="48" xfId="0" applyFont="1" applyFill="1" applyBorder="1" applyAlignment="1" applyProtection="1">
      <alignment horizontal="center" vertical="center"/>
      <protection hidden="1"/>
    </xf>
    <xf numFmtId="0" fontId="8" fillId="6" borderId="47" xfId="0" applyFont="1" applyFill="1" applyBorder="1" applyAlignment="1" applyProtection="1">
      <alignment horizontal="center"/>
      <protection hidden="1"/>
    </xf>
    <xf numFmtId="0" fontId="8" fillId="6" borderId="49" xfId="0" applyFont="1" applyFill="1" applyBorder="1" applyAlignment="1" applyProtection="1">
      <alignment horizontal="center"/>
      <protection hidden="1"/>
    </xf>
    <xf numFmtId="0" fontId="9" fillId="6" borderId="37" xfId="0" applyFont="1" applyFill="1" applyBorder="1" applyAlignment="1">
      <alignment vertical="center" wrapText="1"/>
    </xf>
    <xf numFmtId="0" fontId="9" fillId="6" borderId="25" xfId="0" applyFont="1" applyFill="1" applyBorder="1" applyAlignment="1">
      <alignment vertical="center" wrapText="1"/>
    </xf>
    <xf numFmtId="0" fontId="0" fillId="0" borderId="31" xfId="0" applyBorder="1" applyAlignment="1">
      <alignment/>
    </xf>
    <xf numFmtId="0" fontId="60" fillId="0" borderId="54" xfId="0" applyFont="1" applyBorder="1" applyAlignment="1" applyProtection="1">
      <alignment horizontal="center" vertical="center" wrapText="1"/>
      <protection locked="0"/>
    </xf>
    <xf numFmtId="0" fontId="60" fillId="6" borderId="35" xfId="0" applyFont="1" applyFill="1" applyBorder="1" applyAlignment="1" applyProtection="1">
      <alignment horizontal="center" vertical="center"/>
      <protection hidden="1"/>
    </xf>
    <xf numFmtId="0" fontId="60" fillId="0" borderId="55" xfId="0" applyFont="1" applyBorder="1" applyAlignment="1" applyProtection="1">
      <alignment horizontal="center" vertical="center" wrapText="1"/>
      <protection locked="0"/>
    </xf>
    <xf numFmtId="0" fontId="60" fillId="0" borderId="56" xfId="0" applyFont="1" applyBorder="1" applyAlignment="1" applyProtection="1">
      <alignment horizontal="center" vertical="center" wrapText="1"/>
      <protection locked="0"/>
    </xf>
    <xf numFmtId="0" fontId="60" fillId="0" borderId="57" xfId="0" applyFont="1" applyBorder="1" applyAlignment="1" applyProtection="1">
      <alignment horizontal="center" vertical="center" wrapText="1"/>
      <protection locked="0"/>
    </xf>
    <xf numFmtId="14" fontId="60" fillId="0" borderId="58" xfId="0" applyNumberFormat="1" applyFont="1" applyBorder="1" applyAlignment="1" applyProtection="1">
      <alignment horizontal="center" vertical="center" wrapText="1"/>
      <protection locked="0"/>
    </xf>
    <xf numFmtId="0" fontId="60" fillId="0" borderId="58" xfId="0" applyFont="1" applyBorder="1" applyAlignment="1" applyProtection="1">
      <alignment horizontal="center" vertical="center" wrapText="1"/>
      <protection locked="0"/>
    </xf>
    <xf numFmtId="0" fontId="60" fillId="0" borderId="59" xfId="0" applyFont="1" applyBorder="1" applyAlignment="1" applyProtection="1">
      <alignment horizontal="center" vertical="center" wrapText="1"/>
      <protection locked="0"/>
    </xf>
    <xf numFmtId="0" fontId="67" fillId="0" borderId="37" xfId="0" applyFont="1" applyBorder="1" applyAlignment="1" applyProtection="1">
      <alignment horizontal="center" vertical="center"/>
      <protection locked="0"/>
    </xf>
    <xf numFmtId="0" fontId="60" fillId="0" borderId="34" xfId="0" applyFont="1" applyBorder="1" applyAlignment="1" applyProtection="1">
      <alignment horizontal="center" vertical="center" wrapText="1"/>
      <protection locked="0"/>
    </xf>
    <xf numFmtId="0" fontId="60" fillId="0" borderId="35" xfId="0" applyFont="1" applyBorder="1" applyAlignment="1" applyProtection="1">
      <alignment horizontal="center" vertical="center" wrapText="1"/>
      <protection locked="0"/>
    </xf>
    <xf numFmtId="9" fontId="60" fillId="6" borderId="36" xfId="0" applyNumberFormat="1" applyFont="1" applyFill="1" applyBorder="1" applyAlignment="1" applyProtection="1">
      <alignment horizontal="center" vertical="center" wrapText="1"/>
      <protection hidden="1"/>
    </xf>
    <xf numFmtId="9" fontId="60" fillId="6" borderId="36" xfId="0" applyNumberFormat="1" applyFont="1" applyFill="1" applyBorder="1" applyAlignment="1" applyProtection="1">
      <alignment horizontal="center" vertical="center"/>
      <protection hidden="1"/>
    </xf>
    <xf numFmtId="0" fontId="67" fillId="0" borderId="34" xfId="0" applyFont="1" applyBorder="1" applyAlignment="1" applyProtection="1">
      <alignment horizontal="center" vertical="center"/>
      <protection locked="0"/>
    </xf>
    <xf numFmtId="0" fontId="60" fillId="0" borderId="55" xfId="0" applyFont="1" applyBorder="1" applyAlignment="1" applyProtection="1">
      <alignment horizontal="center" vertical="center"/>
      <protection locked="0"/>
    </xf>
    <xf numFmtId="0" fontId="60" fillId="0" borderId="13" xfId="0" applyFont="1" applyBorder="1" applyAlignment="1" applyProtection="1">
      <alignment horizontal="justify" vertical="center" wrapText="1"/>
      <protection locked="0"/>
    </xf>
    <xf numFmtId="0" fontId="60" fillId="0" borderId="36" xfId="0" applyFont="1" applyBorder="1" applyAlignment="1" applyProtection="1">
      <alignment horizontal="justify" vertical="center" wrapText="1"/>
      <protection locked="0"/>
    </xf>
    <xf numFmtId="0" fontId="64" fillId="23" borderId="13" xfId="0" applyFont="1" applyFill="1" applyBorder="1" applyAlignment="1" applyProtection="1">
      <alignment horizontal="center" vertical="center"/>
      <protection locked="0"/>
    </xf>
    <xf numFmtId="0" fontId="56" fillId="0" borderId="13" xfId="0" applyFont="1" applyBorder="1" applyAlignment="1" applyProtection="1">
      <alignment horizontal="center" vertical="center" wrapText="1"/>
      <protection locked="0"/>
    </xf>
    <xf numFmtId="49" fontId="56" fillId="0" borderId="13" xfId="0" applyNumberFormat="1" applyFont="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63" fillId="44" borderId="36" xfId="0" applyFont="1" applyFill="1" applyBorder="1" applyAlignment="1">
      <alignment horizontal="center" vertical="center" wrapText="1"/>
    </xf>
    <xf numFmtId="0" fontId="63" fillId="44" borderId="38" xfId="0" applyFont="1" applyFill="1" applyBorder="1" applyAlignment="1">
      <alignment horizontal="center" vertical="center" wrapText="1"/>
    </xf>
    <xf numFmtId="0" fontId="63" fillId="44" borderId="54" xfId="0" applyFont="1" applyFill="1" applyBorder="1" applyAlignment="1">
      <alignment horizontal="center" vertical="center" wrapText="1"/>
    </xf>
    <xf numFmtId="0" fontId="63" fillId="44" borderId="60" xfId="0" applyFont="1" applyFill="1" applyBorder="1" applyAlignment="1">
      <alignment horizontal="center" vertical="center" wrapText="1"/>
    </xf>
    <xf numFmtId="0" fontId="63" fillId="6" borderId="36" xfId="0" applyFont="1" applyFill="1" applyBorder="1" applyAlignment="1">
      <alignment horizontal="center" vertical="center" textRotation="90" wrapText="1"/>
    </xf>
    <xf numFmtId="0" fontId="63" fillId="6" borderId="38" xfId="0" applyFont="1" applyFill="1" applyBorder="1" applyAlignment="1">
      <alignment horizontal="center" vertical="center" textRotation="90" wrapText="1"/>
    </xf>
    <xf numFmtId="0" fontId="63" fillId="44" borderId="35" xfId="0" applyFont="1" applyFill="1" applyBorder="1" applyAlignment="1">
      <alignment horizontal="center" vertical="center" textRotation="90" wrapText="1"/>
    </xf>
    <xf numFmtId="0" fontId="63" fillId="44" borderId="39" xfId="0" applyFont="1" applyFill="1" applyBorder="1" applyAlignment="1">
      <alignment horizontal="center" vertical="center" textRotation="90" wrapText="1"/>
    </xf>
    <xf numFmtId="0" fontId="63" fillId="44" borderId="34" xfId="0" applyFont="1" applyFill="1" applyBorder="1" applyAlignment="1">
      <alignment horizontal="center" vertical="center" textRotation="90" wrapText="1"/>
    </xf>
    <xf numFmtId="0" fontId="63" fillId="44" borderId="61" xfId="0" applyFont="1" applyFill="1" applyBorder="1" applyAlignment="1">
      <alignment horizontal="center" vertical="center" textRotation="90" wrapText="1"/>
    </xf>
    <xf numFmtId="0" fontId="63" fillId="6" borderId="36" xfId="0" applyFont="1" applyFill="1" applyBorder="1" applyAlignment="1">
      <alignment horizontal="center" vertical="center" wrapText="1"/>
    </xf>
    <xf numFmtId="0" fontId="63" fillId="6" borderId="38" xfId="0" applyFont="1" applyFill="1" applyBorder="1" applyAlignment="1">
      <alignment horizontal="center" vertical="center" wrapText="1"/>
    </xf>
    <xf numFmtId="0" fontId="63" fillId="44" borderId="35" xfId="0" applyFont="1" applyFill="1" applyBorder="1" applyAlignment="1">
      <alignment horizontal="center" vertical="center" wrapText="1"/>
    </xf>
    <xf numFmtId="0" fontId="63" fillId="6" borderId="40" xfId="0" applyFont="1" applyFill="1" applyBorder="1" applyAlignment="1">
      <alignment horizontal="center" vertical="center" textRotation="90" wrapText="1"/>
    </xf>
    <xf numFmtId="0" fontId="63" fillId="6" borderId="62" xfId="0" applyFont="1" applyFill="1" applyBorder="1" applyAlignment="1">
      <alignment horizontal="center" vertical="center" textRotation="90" wrapText="1"/>
    </xf>
    <xf numFmtId="0" fontId="63" fillId="44" borderId="58" xfId="0" applyFont="1" applyFill="1" applyBorder="1" applyAlignment="1">
      <alignment horizontal="center" vertical="center" wrapText="1"/>
    </xf>
    <xf numFmtId="0" fontId="63" fillId="44" borderId="42" xfId="0" applyFont="1" applyFill="1" applyBorder="1" applyAlignment="1">
      <alignment horizontal="center" vertical="center" wrapText="1"/>
    </xf>
    <xf numFmtId="0" fontId="63" fillId="44" borderId="34" xfId="0" applyFont="1" applyFill="1" applyBorder="1" applyAlignment="1">
      <alignment horizontal="center" vertical="center" wrapText="1"/>
    </xf>
    <xf numFmtId="0" fontId="63" fillId="44" borderId="61" xfId="0" applyFont="1" applyFill="1" applyBorder="1" applyAlignment="1">
      <alignment horizontal="center" vertical="center" wrapText="1"/>
    </xf>
    <xf numFmtId="0" fontId="63" fillId="44" borderId="40" xfId="0" applyFont="1" applyFill="1" applyBorder="1" applyAlignment="1">
      <alignment horizontal="center" vertical="center" wrapText="1"/>
    </xf>
    <xf numFmtId="0" fontId="63" fillId="44" borderId="27" xfId="0" applyFont="1" applyFill="1" applyBorder="1" applyAlignment="1">
      <alignment horizontal="center" vertical="center" wrapText="1"/>
    </xf>
    <xf numFmtId="0" fontId="64" fillId="23" borderId="44" xfId="0" applyFont="1" applyFill="1" applyBorder="1" applyAlignment="1">
      <alignment horizontal="center" vertical="center"/>
    </xf>
    <xf numFmtId="0" fontId="64" fillId="23" borderId="33" xfId="0" applyFont="1" applyFill="1" applyBorder="1" applyAlignment="1">
      <alignment horizontal="center" vertical="center"/>
    </xf>
    <xf numFmtId="0" fontId="64" fillId="23" borderId="28" xfId="0" applyFont="1" applyFill="1" applyBorder="1" applyAlignment="1">
      <alignment horizontal="center" vertical="center"/>
    </xf>
    <xf numFmtId="0" fontId="63" fillId="44" borderId="39" xfId="0" applyFont="1" applyFill="1" applyBorder="1" applyAlignment="1">
      <alignment horizontal="center" vertical="center" wrapText="1"/>
    </xf>
    <xf numFmtId="0" fontId="64" fillId="23" borderId="63" xfId="0" applyFont="1" applyFill="1" applyBorder="1" applyAlignment="1">
      <alignment horizontal="center" vertical="center"/>
    </xf>
    <xf numFmtId="0" fontId="64" fillId="23" borderId="64" xfId="0" applyFont="1" applyFill="1" applyBorder="1" applyAlignment="1">
      <alignment horizontal="center" vertical="center"/>
    </xf>
    <xf numFmtId="0" fontId="64" fillId="23" borderId="65" xfId="0" applyFont="1" applyFill="1" applyBorder="1" applyAlignment="1">
      <alignment horizontal="center" vertical="center"/>
    </xf>
    <xf numFmtId="0" fontId="64" fillId="23" borderId="66" xfId="0" applyFont="1" applyFill="1" applyBorder="1" applyAlignment="1">
      <alignment horizontal="center" vertical="center"/>
    </xf>
    <xf numFmtId="0" fontId="63" fillId="6" borderId="35" xfId="0" applyFont="1" applyFill="1" applyBorder="1" applyAlignment="1">
      <alignment horizontal="center" vertical="center" textRotation="90" wrapText="1"/>
    </xf>
    <xf numFmtId="0" fontId="63" fillId="6" borderId="39" xfId="0" applyFont="1" applyFill="1" applyBorder="1" applyAlignment="1">
      <alignment horizontal="center" vertical="center" textRotation="90" wrapText="1"/>
    </xf>
    <xf numFmtId="0" fontId="60" fillId="6" borderId="36" xfId="0" applyFont="1" applyFill="1" applyBorder="1" applyAlignment="1" applyProtection="1">
      <alignment horizontal="center" vertical="center" wrapText="1"/>
      <protection hidden="1"/>
    </xf>
    <xf numFmtId="0" fontId="60" fillId="6" borderId="13" xfId="0" applyFont="1" applyFill="1" applyBorder="1" applyAlignment="1" applyProtection="1">
      <alignment horizontal="center" vertical="center" wrapText="1"/>
      <protection hidden="1"/>
    </xf>
    <xf numFmtId="0" fontId="60" fillId="0" borderId="36" xfId="0" applyFont="1" applyBorder="1" applyAlignment="1" applyProtection="1">
      <alignment horizontal="center" vertical="center" wrapText="1"/>
      <protection locked="0"/>
    </xf>
    <xf numFmtId="0" fontId="60" fillId="0" borderId="13" xfId="0" applyFont="1" applyBorder="1" applyAlignment="1" applyProtection="1">
      <alignment horizontal="center" vertical="center" wrapText="1"/>
      <protection locked="0"/>
    </xf>
    <xf numFmtId="0" fontId="60" fillId="0" borderId="58" xfId="0" applyFont="1" applyBorder="1" applyAlignment="1" applyProtection="1">
      <alignment horizontal="center" vertical="center" wrapText="1"/>
      <protection locked="0"/>
    </xf>
    <xf numFmtId="0" fontId="60" fillId="0" borderId="42" xfId="0" applyFont="1" applyBorder="1" applyAlignment="1" applyProtection="1">
      <alignment horizontal="center" vertical="center" wrapText="1"/>
      <protection locked="0"/>
    </xf>
    <xf numFmtId="0" fontId="60" fillId="0" borderId="54" xfId="0" applyFont="1" applyBorder="1" applyAlignment="1" applyProtection="1">
      <alignment horizontal="center" vertical="center" wrapText="1"/>
      <protection locked="0"/>
    </xf>
    <xf numFmtId="0" fontId="60" fillId="0" borderId="67" xfId="0" applyFont="1" applyBorder="1" applyAlignment="1" applyProtection="1">
      <alignment horizontal="center" vertical="center" wrapText="1"/>
      <protection locked="0"/>
    </xf>
    <xf numFmtId="0" fontId="60" fillId="0" borderId="34" xfId="0" applyFont="1" applyBorder="1" applyAlignment="1" applyProtection="1">
      <alignment horizontal="center" vertical="center" wrapText="1"/>
      <protection locked="0"/>
    </xf>
    <xf numFmtId="0" fontId="60" fillId="0" borderId="25" xfId="0" applyFont="1" applyBorder="1" applyAlignment="1" applyProtection="1">
      <alignment horizontal="center" vertical="center" wrapText="1"/>
      <protection locked="0"/>
    </xf>
    <xf numFmtId="0" fontId="60" fillId="0" borderId="35" xfId="0" applyFont="1" applyBorder="1" applyAlignment="1" applyProtection="1">
      <alignment horizontal="center" vertical="center" wrapText="1"/>
      <protection locked="0"/>
    </xf>
    <xf numFmtId="0" fontId="60" fillId="0" borderId="22" xfId="0" applyFont="1" applyBorder="1" applyAlignment="1" applyProtection="1">
      <alignment horizontal="center" vertical="center" wrapText="1"/>
      <protection locked="0"/>
    </xf>
    <xf numFmtId="0" fontId="60" fillId="6" borderId="35" xfId="0" applyFont="1" applyFill="1" applyBorder="1" applyAlignment="1" applyProtection="1">
      <alignment horizontal="center" vertical="center"/>
      <protection hidden="1"/>
    </xf>
    <xf numFmtId="0" fontId="60" fillId="6" borderId="22" xfId="0" applyFont="1" applyFill="1" applyBorder="1" applyAlignment="1" applyProtection="1">
      <alignment horizontal="center" vertical="center"/>
      <protection hidden="1"/>
    </xf>
    <xf numFmtId="0" fontId="60" fillId="0" borderId="55" xfId="0" applyFont="1" applyBorder="1" applyAlignment="1" applyProtection="1">
      <alignment horizontal="center" vertical="center" wrapText="1"/>
      <protection locked="0"/>
    </xf>
    <xf numFmtId="0" fontId="60" fillId="0" borderId="56" xfId="0" applyFont="1" applyBorder="1" applyAlignment="1" applyProtection="1">
      <alignment horizontal="center" vertical="center" wrapText="1"/>
      <protection locked="0"/>
    </xf>
    <xf numFmtId="0" fontId="60" fillId="0" borderId="67" xfId="0" applyFont="1" applyBorder="1" applyAlignment="1">
      <alignment horizontal="center" vertical="center" wrapText="1"/>
    </xf>
    <xf numFmtId="0" fontId="60" fillId="0" borderId="68" xfId="0" applyFont="1" applyBorder="1" applyAlignment="1">
      <alignment horizontal="center" vertical="center" wrapText="1"/>
    </xf>
    <xf numFmtId="0" fontId="68" fillId="0" borderId="67" xfId="0" applyFont="1" applyBorder="1" applyAlignment="1" applyProtection="1">
      <alignment horizontal="left" vertical="center" wrapText="1"/>
      <protection locked="0"/>
    </xf>
    <xf numFmtId="0" fontId="68" fillId="0" borderId="68" xfId="0" applyFont="1" applyBorder="1" applyAlignment="1" applyProtection="1">
      <alignment horizontal="left" vertical="center" wrapText="1"/>
      <protection locked="0"/>
    </xf>
    <xf numFmtId="0" fontId="68" fillId="0" borderId="41" xfId="0" applyFont="1" applyBorder="1" applyAlignment="1" applyProtection="1">
      <alignment horizontal="left" vertical="center" wrapText="1"/>
      <protection locked="0"/>
    </xf>
    <xf numFmtId="0" fontId="60" fillId="0" borderId="38" xfId="0" applyFont="1" applyBorder="1" applyAlignment="1">
      <alignment horizontal="center" vertical="center" wrapText="1"/>
    </xf>
    <xf numFmtId="0" fontId="60" fillId="0" borderId="42" xfId="0" applyFont="1" applyBorder="1" applyAlignment="1">
      <alignment horizontal="center" vertical="center" wrapText="1"/>
    </xf>
    <xf numFmtId="0" fontId="60" fillId="0" borderId="29" xfId="0" applyFont="1" applyBorder="1" applyAlignment="1">
      <alignment horizontal="center" vertical="center" wrapText="1"/>
    </xf>
    <xf numFmtId="0" fontId="0" fillId="0" borderId="69" xfId="0" applyBorder="1" applyAlignment="1">
      <alignment horizontal="center" vertical="center"/>
    </xf>
    <xf numFmtId="0" fontId="0" fillId="0" borderId="62" xfId="0" applyBorder="1" applyAlignment="1">
      <alignment horizontal="center" vertical="center"/>
    </xf>
    <xf numFmtId="0" fontId="0" fillId="0" borderId="0" xfId="0"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43" xfId="0" applyBorder="1" applyAlignment="1">
      <alignment horizontal="center" vertical="center"/>
    </xf>
    <xf numFmtId="9" fontId="60" fillId="6" borderId="36" xfId="0" applyNumberFormat="1" applyFont="1" applyFill="1" applyBorder="1" applyAlignment="1" applyProtection="1">
      <alignment horizontal="center" vertical="center"/>
      <protection hidden="1"/>
    </xf>
    <xf numFmtId="9" fontId="60" fillId="6" borderId="13" xfId="0" applyNumberFormat="1" applyFont="1" applyFill="1" applyBorder="1" applyAlignment="1" applyProtection="1">
      <alignment horizontal="center" vertical="center"/>
      <protection hidden="1"/>
    </xf>
    <xf numFmtId="9" fontId="60" fillId="6" borderId="36" xfId="0" applyNumberFormat="1" applyFont="1" applyFill="1" applyBorder="1" applyAlignment="1" applyProtection="1">
      <alignment horizontal="center" vertical="center" wrapText="1"/>
      <protection hidden="1"/>
    </xf>
    <xf numFmtId="9" fontId="60" fillId="6" borderId="13" xfId="0" applyNumberFormat="1" applyFont="1" applyFill="1" applyBorder="1" applyAlignment="1" applyProtection="1">
      <alignment horizontal="center" vertical="center" wrapText="1"/>
      <protection hidden="1"/>
    </xf>
    <xf numFmtId="0" fontId="67" fillId="0" borderId="34" xfId="0" applyFont="1" applyBorder="1" applyAlignment="1" applyProtection="1">
      <alignment horizontal="center" vertical="center"/>
      <protection locked="0"/>
    </xf>
    <xf numFmtId="0" fontId="67" fillId="0" borderId="25" xfId="0" applyFont="1" applyBorder="1" applyAlignment="1" applyProtection="1">
      <alignment horizontal="center" vertical="center"/>
      <protection locked="0"/>
    </xf>
    <xf numFmtId="0" fontId="60" fillId="6" borderId="36" xfId="0" applyFont="1" applyFill="1" applyBorder="1" applyAlignment="1" applyProtection="1">
      <alignment horizontal="center" vertical="center"/>
      <protection hidden="1"/>
    </xf>
    <xf numFmtId="0" fontId="60" fillId="6" borderId="13" xfId="0" applyFont="1" applyFill="1" applyBorder="1" applyAlignment="1" applyProtection="1">
      <alignment horizontal="center" vertical="center"/>
      <protection hidden="1"/>
    </xf>
    <xf numFmtId="0" fontId="60" fillId="0" borderId="41" xfId="0" applyFont="1" applyBorder="1" applyAlignment="1">
      <alignment horizontal="center" vertical="center" wrapText="1"/>
    </xf>
    <xf numFmtId="0" fontId="60" fillId="0" borderId="55" xfId="0" applyFont="1" applyBorder="1" applyAlignment="1" applyProtection="1">
      <alignment horizontal="center" vertical="center"/>
      <protection locked="0"/>
    </xf>
    <xf numFmtId="0" fontId="60" fillId="0" borderId="56" xfId="0" applyFont="1" applyBorder="1" applyAlignment="1" applyProtection="1">
      <alignment horizontal="center" vertical="center"/>
      <protection locked="0"/>
    </xf>
    <xf numFmtId="0" fontId="60" fillId="0" borderId="57" xfId="0" applyFont="1" applyBorder="1" applyAlignment="1" applyProtection="1">
      <alignment horizontal="center" vertical="center" wrapText="1"/>
      <protection locked="0"/>
    </xf>
    <xf numFmtId="0" fontId="60" fillId="0" borderId="72" xfId="0" applyFont="1" applyBorder="1" applyAlignment="1" applyProtection="1">
      <alignment horizontal="center" vertical="center" wrapText="1"/>
      <protection locked="0"/>
    </xf>
    <xf numFmtId="14" fontId="60" fillId="0" borderId="58" xfId="0" applyNumberFormat="1" applyFont="1" applyBorder="1" applyAlignment="1" applyProtection="1">
      <alignment horizontal="center" vertical="center" wrapText="1"/>
      <protection locked="0"/>
    </xf>
    <xf numFmtId="14" fontId="60" fillId="0" borderId="42" xfId="0" applyNumberFormat="1" applyFont="1" applyBorder="1" applyAlignment="1" applyProtection="1">
      <alignment horizontal="center" vertical="center" wrapText="1"/>
      <protection locked="0"/>
    </xf>
    <xf numFmtId="0" fontId="67" fillId="0" borderId="37" xfId="0" applyFont="1" applyBorder="1" applyAlignment="1" applyProtection="1">
      <alignment horizontal="center" vertical="center"/>
      <protection locked="0"/>
    </xf>
    <xf numFmtId="0" fontId="60" fillId="0" borderId="29" xfId="0" applyFont="1" applyBorder="1" applyAlignment="1" applyProtection="1">
      <alignment horizontal="center" vertical="center" wrapText="1"/>
      <protection locked="0"/>
    </xf>
    <xf numFmtId="0" fontId="60" fillId="0" borderId="59" xfId="0" applyFont="1" applyBorder="1" applyAlignment="1" applyProtection="1">
      <alignment horizontal="center" vertical="center" wrapText="1"/>
      <protection locked="0"/>
    </xf>
    <xf numFmtId="14" fontId="60" fillId="0" borderId="29" xfId="0" applyNumberFormat="1" applyFont="1" applyBorder="1" applyAlignment="1" applyProtection="1">
      <alignment horizontal="center" vertical="center" wrapText="1"/>
      <protection locked="0"/>
    </xf>
    <xf numFmtId="0" fontId="60" fillId="0" borderId="30" xfId="0" applyFont="1" applyBorder="1" applyAlignment="1" applyProtection="1">
      <alignment horizontal="center" vertical="center" wrapText="1"/>
      <protection locked="0"/>
    </xf>
    <xf numFmtId="0" fontId="60" fillId="0" borderId="23" xfId="0" applyFont="1" applyBorder="1" applyAlignment="1" applyProtection="1">
      <alignment horizontal="center" vertical="center" wrapText="1"/>
      <protection locked="0"/>
    </xf>
    <xf numFmtId="0" fontId="60" fillId="6" borderId="23" xfId="0" applyFont="1" applyFill="1" applyBorder="1" applyAlignment="1" applyProtection="1">
      <alignment horizontal="center" vertical="center" wrapText="1"/>
      <protection hidden="1"/>
    </xf>
    <xf numFmtId="0" fontId="60" fillId="0" borderId="73" xfId="0" applyFont="1" applyBorder="1" applyAlignment="1" applyProtection="1">
      <alignment horizontal="center" vertical="center" wrapText="1"/>
      <protection locked="0"/>
    </xf>
    <xf numFmtId="0" fontId="60" fillId="0" borderId="74" xfId="0" applyFont="1" applyBorder="1" applyAlignment="1" applyProtection="1">
      <alignment horizontal="center" vertical="center"/>
      <protection locked="0"/>
    </xf>
    <xf numFmtId="0" fontId="60" fillId="0" borderId="37" xfId="0" applyFont="1" applyBorder="1" applyAlignment="1" applyProtection="1">
      <alignment horizontal="center" vertical="center" wrapText="1"/>
      <protection locked="0"/>
    </xf>
    <xf numFmtId="0" fontId="65" fillId="0" borderId="13" xfId="0" applyFont="1" applyBorder="1" applyAlignment="1" applyProtection="1">
      <alignment horizontal="left"/>
      <protection locked="0"/>
    </xf>
    <xf numFmtId="14" fontId="56" fillId="0" borderId="13" xfId="0" applyNumberFormat="1" applyFont="1" applyBorder="1" applyAlignment="1" applyProtection="1">
      <alignment horizontal="center" vertical="center"/>
      <protection locked="0"/>
    </xf>
    <xf numFmtId="0" fontId="56" fillId="0" borderId="13" xfId="0" applyFont="1" applyBorder="1" applyAlignment="1" applyProtection="1">
      <alignment horizontal="center" vertical="center"/>
      <protection locked="0"/>
    </xf>
    <xf numFmtId="0" fontId="0" fillId="0" borderId="13" xfId="0" applyBorder="1" applyAlignment="1">
      <alignment horizontal="center" vertical="center"/>
    </xf>
    <xf numFmtId="0" fontId="68" fillId="0" borderId="13" xfId="0" applyFont="1" applyBorder="1" applyAlignment="1" applyProtection="1">
      <alignment horizontal="left" vertical="center"/>
      <protection locked="0"/>
    </xf>
    <xf numFmtId="0" fontId="69" fillId="23" borderId="63" xfId="0" applyFont="1" applyFill="1" applyBorder="1" applyAlignment="1">
      <alignment horizontal="center" vertical="center"/>
    </xf>
    <xf numFmtId="0" fontId="69" fillId="23" borderId="64" xfId="0" applyFont="1" applyFill="1" applyBorder="1" applyAlignment="1">
      <alignment horizontal="center" vertical="center"/>
    </xf>
    <xf numFmtId="0" fontId="69" fillId="23" borderId="65" xfId="0" applyFont="1" applyFill="1" applyBorder="1" applyAlignment="1">
      <alignment horizontal="center" vertical="center"/>
    </xf>
    <xf numFmtId="0" fontId="60" fillId="0" borderId="13" xfId="0" applyFont="1" applyBorder="1" applyAlignment="1">
      <alignment horizontal="center" vertical="center" wrapText="1"/>
    </xf>
    <xf numFmtId="0" fontId="60" fillId="0" borderId="13" xfId="0" applyFont="1" applyBorder="1" applyAlignment="1" applyProtection="1">
      <alignment horizontal="center" vertical="center"/>
      <protection locked="0"/>
    </xf>
    <xf numFmtId="0" fontId="68" fillId="0" borderId="13" xfId="0" applyFont="1" applyBorder="1" applyAlignment="1">
      <alignment horizontal="center" vertical="center" wrapText="1"/>
    </xf>
    <xf numFmtId="0" fontId="12" fillId="6" borderId="44" xfId="0" applyFont="1" applyFill="1" applyBorder="1" applyAlignment="1">
      <alignment horizontal="left" vertical="center" wrapText="1"/>
    </xf>
    <xf numFmtId="0" fontId="12" fillId="6" borderId="33" xfId="0" applyFont="1" applyFill="1" applyBorder="1" applyAlignment="1">
      <alignment horizontal="left" vertical="center" wrapText="1"/>
    </xf>
    <xf numFmtId="0" fontId="12" fillId="6" borderId="28" xfId="0" applyFont="1" applyFill="1" applyBorder="1" applyAlignment="1">
      <alignment horizontal="left" vertical="center" wrapText="1"/>
    </xf>
    <xf numFmtId="0" fontId="13" fillId="6" borderId="59" xfId="0" applyFont="1" applyFill="1" applyBorder="1" applyAlignment="1">
      <alignment horizontal="left" vertical="center" wrapText="1"/>
    </xf>
    <xf numFmtId="0" fontId="13" fillId="6" borderId="71" xfId="0" applyFont="1" applyFill="1" applyBorder="1" applyAlignment="1">
      <alignment horizontal="left" vertical="center" wrapText="1"/>
    </xf>
    <xf numFmtId="0" fontId="13" fillId="6" borderId="75" xfId="0" applyFont="1" applyFill="1" applyBorder="1" applyAlignment="1">
      <alignment horizontal="left" vertical="center" wrapText="1"/>
    </xf>
    <xf numFmtId="0" fontId="13" fillId="6" borderId="67" xfId="0" applyFont="1" applyFill="1" applyBorder="1" applyAlignment="1">
      <alignment horizontal="left" vertical="center" wrapText="1"/>
    </xf>
    <xf numFmtId="0" fontId="13" fillId="6" borderId="68" xfId="0" applyFont="1" applyFill="1" applyBorder="1" applyAlignment="1">
      <alignment horizontal="left" vertical="center" wrapText="1"/>
    </xf>
    <xf numFmtId="0" fontId="13" fillId="6" borderId="52" xfId="0" applyFont="1" applyFill="1" applyBorder="1" applyAlignment="1">
      <alignment horizontal="left" vertical="center" wrapText="1"/>
    </xf>
    <xf numFmtId="0" fontId="66" fillId="23" borderId="63" xfId="0" applyFont="1" applyFill="1" applyBorder="1" applyAlignment="1">
      <alignment horizontal="center" vertical="center"/>
    </xf>
    <xf numFmtId="0" fontId="66" fillId="23" borderId="64" xfId="0" applyFont="1" applyFill="1" applyBorder="1" applyAlignment="1">
      <alignment horizontal="center" vertical="center"/>
    </xf>
    <xf numFmtId="0" fontId="66" fillId="23" borderId="66" xfId="0" applyFont="1" applyFill="1" applyBorder="1" applyAlignment="1">
      <alignment horizontal="center" vertical="center"/>
    </xf>
    <xf numFmtId="0" fontId="8" fillId="6" borderId="76" xfId="0" applyFont="1" applyFill="1" applyBorder="1" applyAlignment="1">
      <alignment horizontal="right" vertical="center"/>
    </xf>
    <xf numFmtId="0" fontId="8" fillId="6" borderId="77" xfId="0" applyFont="1" applyFill="1" applyBorder="1" applyAlignment="1">
      <alignment horizontal="right" vertical="center"/>
    </xf>
    <xf numFmtId="0" fontId="8" fillId="6" borderId="78" xfId="0" applyFont="1" applyFill="1" applyBorder="1" applyAlignment="1">
      <alignment horizontal="right" vertical="center"/>
    </xf>
    <xf numFmtId="0" fontId="8" fillId="6" borderId="79" xfId="0" applyFont="1" applyFill="1" applyBorder="1" applyAlignment="1">
      <alignment horizontal="right" vertical="center"/>
    </xf>
    <xf numFmtId="0" fontId="70" fillId="46" borderId="78" xfId="0" applyFont="1" applyFill="1" applyBorder="1" applyAlignment="1">
      <alignment horizontal="right" vertical="center"/>
    </xf>
    <xf numFmtId="0" fontId="70" fillId="46" borderId="79" xfId="0" applyFont="1" applyFill="1" applyBorder="1" applyAlignment="1">
      <alignment horizontal="right" vertical="center"/>
    </xf>
    <xf numFmtId="0" fontId="71" fillId="34" borderId="0" xfId="0" applyFont="1" applyFill="1" applyAlignment="1">
      <alignment horizontal="justify" vertical="center" wrapText="1"/>
    </xf>
    <xf numFmtId="0" fontId="56" fillId="47" borderId="34" xfId="0" applyFont="1" applyFill="1" applyBorder="1" applyAlignment="1">
      <alignment horizontal="center" vertical="center"/>
    </xf>
    <xf numFmtId="0" fontId="56" fillId="47" borderId="36" xfId="0" applyFont="1" applyFill="1" applyBorder="1" applyAlignment="1">
      <alignment horizontal="center" vertical="center"/>
    </xf>
    <xf numFmtId="0" fontId="56" fillId="47" borderId="35" xfId="0" applyFont="1" applyFill="1" applyBorder="1" applyAlignment="1">
      <alignment horizontal="center" vertical="center"/>
    </xf>
    <xf numFmtId="0" fontId="47" fillId="23" borderId="13" xfId="39" applyBorder="1" applyAlignment="1">
      <alignment horizontal="center"/>
    </xf>
    <xf numFmtId="0" fontId="56" fillId="47" borderId="80" xfId="0" applyFont="1" applyFill="1" applyBorder="1" applyAlignment="1">
      <alignment horizontal="center" vertical="center"/>
    </xf>
    <xf numFmtId="0" fontId="56" fillId="47" borderId="81" xfId="0" applyFont="1" applyFill="1" applyBorder="1" applyAlignment="1">
      <alignment horizontal="center" vertical="center"/>
    </xf>
    <xf numFmtId="0" fontId="56" fillId="47" borderId="82" xfId="0" applyFont="1" applyFill="1" applyBorder="1" applyAlignment="1">
      <alignment horizontal="center" vertical="center"/>
    </xf>
    <xf numFmtId="0" fontId="59" fillId="43" borderId="59" xfId="0" applyFont="1" applyFill="1" applyBorder="1" applyAlignment="1">
      <alignment horizontal="center" vertical="center" wrapText="1" readingOrder="1"/>
    </xf>
    <xf numFmtId="0" fontId="59" fillId="43" borderId="71" xfId="0" applyFont="1" applyFill="1" applyBorder="1" applyAlignment="1">
      <alignment horizontal="center" vertical="center" wrapText="1" readingOrder="1"/>
    </xf>
    <xf numFmtId="0" fontId="72" fillId="7" borderId="63" xfId="0" applyFont="1" applyFill="1" applyBorder="1" applyAlignment="1">
      <alignment horizontal="center" vertical="center" wrapText="1" readingOrder="1"/>
    </xf>
    <xf numFmtId="0" fontId="72" fillId="7" borderId="64" xfId="0" applyFont="1" applyFill="1" applyBorder="1" applyAlignment="1">
      <alignment horizontal="center" vertical="center" wrapText="1" readingOrder="1"/>
    </xf>
    <xf numFmtId="0" fontId="72" fillId="7" borderId="65" xfId="0" applyFont="1" applyFill="1" applyBorder="1" applyAlignment="1">
      <alignment horizontal="center" vertical="center" wrapText="1" readingOrder="1"/>
    </xf>
    <xf numFmtId="0" fontId="61" fillId="7" borderId="44" xfId="0" applyFont="1" applyFill="1" applyBorder="1" applyAlignment="1">
      <alignment horizontal="center" vertical="center" wrapText="1" readingOrder="1"/>
    </xf>
    <xf numFmtId="0" fontId="61" fillId="7" borderId="33" xfId="0" applyFont="1" applyFill="1" applyBorder="1" applyAlignment="1">
      <alignment horizontal="center" vertical="center" wrapText="1" readingOrder="1"/>
    </xf>
    <xf numFmtId="0" fontId="61" fillId="34" borderId="37" xfId="0" applyFont="1" applyFill="1" applyBorder="1" applyAlignment="1">
      <alignment horizontal="center" vertical="center" wrapText="1" readingOrder="1"/>
    </xf>
    <xf numFmtId="0" fontId="61" fillId="34" borderId="25" xfId="0" applyFont="1" applyFill="1" applyBorder="1" applyAlignment="1">
      <alignment horizontal="center" vertical="center" wrapText="1" readingOrder="1"/>
    </xf>
    <xf numFmtId="0" fontId="61" fillId="34" borderId="29" xfId="0" applyFont="1" applyFill="1" applyBorder="1" applyAlignment="1">
      <alignment horizontal="center" vertical="center" wrapText="1" readingOrder="1"/>
    </xf>
    <xf numFmtId="0" fontId="61" fillId="34" borderId="13" xfId="0" applyFont="1" applyFill="1" applyBorder="1" applyAlignment="1">
      <alignment horizontal="center" vertical="center" wrapText="1" readingOrder="1"/>
    </xf>
    <xf numFmtId="0" fontId="61" fillId="34" borderId="26" xfId="0" applyFont="1" applyFill="1" applyBorder="1" applyAlignment="1">
      <alignment horizontal="center" vertical="center" wrapText="1" readingOrder="1"/>
    </xf>
    <xf numFmtId="0" fontId="61" fillId="34" borderId="23" xfId="0" applyFont="1" applyFill="1" applyBorder="1" applyAlignment="1">
      <alignment horizontal="center" vertical="center" wrapText="1" readingOrder="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26">
    <dxf>
      <fill>
        <patternFill>
          <bgColor rgb="FFFFFF00"/>
        </patternFill>
      </fill>
      <border>
        <left style="thin"/>
        <right style="thin"/>
        <top style="thin"/>
        <bottom style="thin"/>
      </border>
    </dxf>
    <dxf>
      <fill>
        <patternFill>
          <bgColor rgb="FFFFC000"/>
        </patternFill>
      </fill>
      <border>
        <left style="thin"/>
        <right style="thin"/>
        <top style="thin"/>
        <bottom style="thin"/>
      </border>
    </dxf>
    <dxf>
      <fill>
        <patternFill>
          <bgColor rgb="FFFF0000"/>
        </patternFill>
      </fill>
      <border>
        <left style="thin"/>
        <right style="thin"/>
        <top style="thin"/>
        <bottom style="thin"/>
      </border>
    </dxf>
    <dxf>
      <fill>
        <patternFill>
          <bgColor rgb="FFFFFF00"/>
        </patternFill>
      </fill>
      <border>
        <left style="thin"/>
        <right style="thin"/>
        <top style="thin"/>
        <bottom style="thin"/>
      </border>
    </dxf>
    <dxf>
      <fill>
        <patternFill>
          <bgColor rgb="FF00B050"/>
        </patternFill>
      </fill>
      <border>
        <left style="thin"/>
        <right style="thin"/>
        <top style="thin"/>
        <bottom style="thin"/>
      </border>
    </dxf>
    <dxf>
      <fill>
        <patternFill>
          <bgColor rgb="FF92D050"/>
        </patternFill>
      </fill>
      <border>
        <left style="thin"/>
        <right style="thin"/>
        <top style="thin"/>
        <bottom style="thin"/>
      </border>
    </dxf>
    <dxf>
      <fill>
        <patternFill>
          <bgColor rgb="FFFFFF00"/>
        </patternFill>
      </fill>
      <border>
        <left style="thin"/>
        <right style="thin"/>
        <top style="thin"/>
        <bottom style="thin"/>
      </border>
    </dxf>
    <dxf>
      <fill>
        <patternFill>
          <bgColor rgb="FFFFC000"/>
        </patternFill>
      </fill>
      <border>
        <left style="thin"/>
        <right style="thin"/>
        <top style="thin"/>
        <bottom style="thin"/>
      </border>
    </dxf>
    <dxf>
      <fill>
        <patternFill>
          <bgColor rgb="FFFF0000"/>
        </patternFill>
      </fill>
      <border>
        <left style="thin"/>
        <right style="thin"/>
        <top style="thin"/>
        <bottom style="thin"/>
      </border>
    </dxf>
    <dxf>
      <fill>
        <patternFill>
          <bgColor rgb="FFFFFF00"/>
        </patternFill>
      </fill>
      <border>
        <left style="thin"/>
        <right style="thin"/>
        <top style="thin"/>
        <bottom style="thin"/>
      </border>
    </dxf>
    <dxf>
      <fill>
        <patternFill>
          <bgColor rgb="FFFFC000"/>
        </patternFill>
      </fill>
      <border>
        <left style="thin"/>
        <right style="thin"/>
        <top style="thin"/>
        <bottom style="thin"/>
      </border>
    </dxf>
    <dxf>
      <fill>
        <patternFill>
          <bgColor rgb="FFFF0000"/>
        </patternFill>
      </fill>
      <border>
        <left style="thin"/>
        <right style="thin"/>
        <top style="thin"/>
        <bottom style="thin"/>
      </border>
    </dxf>
    <dxf>
      <fill>
        <patternFill>
          <bgColor theme="5"/>
        </patternFill>
      </fill>
      <border>
        <left style="thin"/>
        <right style="thin"/>
        <top style="thin"/>
        <bottom style="thin"/>
      </border>
    </dxf>
    <dxf>
      <fill>
        <patternFill>
          <bgColor rgb="FFFFFF00"/>
        </patternFill>
      </fill>
      <border>
        <left style="thin"/>
        <right style="thin"/>
        <top style="thin"/>
        <bottom style="thin"/>
      </border>
    </dxf>
    <dxf>
      <fill>
        <patternFill>
          <bgColor rgb="FF92D050"/>
        </patternFill>
      </fill>
      <border>
        <left style="thin"/>
        <right style="thin"/>
        <top style="thin"/>
        <bottom style="thin"/>
      </border>
    </dxf>
    <dxf>
      <fill>
        <patternFill>
          <bgColor theme="5"/>
        </patternFill>
      </fill>
      <border>
        <left style="thin"/>
        <right style="thin"/>
        <top style="thin"/>
        <bottom style="thin"/>
      </border>
    </dxf>
    <dxf>
      <fill>
        <patternFill>
          <bgColor rgb="FFFFFF00"/>
        </patternFill>
      </fill>
      <border>
        <left style="thin"/>
        <right style="thin"/>
        <top style="thin"/>
        <bottom style="thin"/>
      </border>
    </dxf>
    <dxf>
      <fill>
        <patternFill>
          <bgColor rgb="FF92D050"/>
        </patternFill>
      </fill>
      <border>
        <left style="thin"/>
        <right style="thin"/>
        <top style="thin"/>
        <bottom style="thin"/>
      </border>
    </dxf>
    <dxf/>
    <dxf>
      <fill>
        <patternFill>
          <bgColor rgb="FF92D050"/>
        </patternFill>
      </fill>
      <border>
        <left style="thin">
          <color rgb="FF000000"/>
        </left>
        <right style="thin">
          <color rgb="FF000000"/>
        </right>
        <top style="thin"/>
        <bottom style="thin">
          <color rgb="FF000000"/>
        </bottom>
      </border>
    </dxf>
    <dxf>
      <fill>
        <patternFill>
          <bgColor rgb="FFFFFF00"/>
        </patternFill>
      </fill>
      <border>
        <left style="thin">
          <color rgb="FF000000"/>
        </left>
        <right style="thin">
          <color rgb="FF000000"/>
        </right>
        <top style="thin"/>
        <bottom style="thin">
          <color rgb="FF000000"/>
        </bottom>
      </border>
    </dxf>
    <dxf>
      <fill>
        <patternFill>
          <bgColor theme="5"/>
        </patternFill>
      </fill>
      <border>
        <left style="thin">
          <color rgb="FF000000"/>
        </left>
        <right style="thin">
          <color rgb="FF000000"/>
        </right>
        <top style="thin"/>
        <bottom style="thin">
          <color rgb="FF000000"/>
        </bottom>
      </border>
    </dxf>
    <dxf>
      <fill>
        <patternFill>
          <bgColor rgb="FFFF0000"/>
        </patternFill>
      </fill>
      <border>
        <left style="thin">
          <color rgb="FF000000"/>
        </left>
        <right style="thin">
          <color rgb="FF000000"/>
        </right>
        <top style="thin"/>
        <bottom style="thin">
          <color rgb="FF000000"/>
        </bottom>
      </border>
    </dxf>
    <dxf>
      <fill>
        <patternFill>
          <bgColor rgb="FFFFC000"/>
        </patternFill>
      </fill>
      <border>
        <left style="thin">
          <color rgb="FF000000"/>
        </left>
        <right style="thin">
          <color rgb="FF000000"/>
        </right>
        <top style="thin"/>
        <bottom style="thin">
          <color rgb="FF000000"/>
        </bottom>
      </border>
    </dxf>
    <dxf>
      <fill>
        <patternFill>
          <bgColor rgb="FF00B050"/>
        </patternFill>
      </fill>
      <border>
        <left style="thin">
          <color rgb="FF000000"/>
        </left>
        <right style="thin">
          <color rgb="FF000000"/>
        </right>
        <top style="thin"/>
        <bottom style="thin">
          <color rgb="FF000000"/>
        </bottom>
      </border>
    </dxf>
    <dxf>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0</xdr:row>
      <xdr:rowOff>95250</xdr:rowOff>
    </xdr:from>
    <xdr:to>
      <xdr:col>1</xdr:col>
      <xdr:colOff>666750</xdr:colOff>
      <xdr:row>2</xdr:row>
      <xdr:rowOff>123825</xdr:rowOff>
    </xdr:to>
    <xdr:pic>
      <xdr:nvPicPr>
        <xdr:cNvPr id="1" name="Picture 17" descr="LOGO SDS FORMATOS"/>
        <xdr:cNvPicPr preferRelativeResize="1">
          <a:picLocks noChangeAspect="1"/>
        </xdr:cNvPicPr>
      </xdr:nvPicPr>
      <xdr:blipFill>
        <a:blip r:embed="rId1"/>
        <a:stretch>
          <a:fillRect/>
        </a:stretch>
      </xdr:blipFill>
      <xdr:spPr>
        <a:xfrm>
          <a:off x="314325" y="95250"/>
          <a:ext cx="1038225" cy="1181100"/>
        </a:xfrm>
        <a:prstGeom prst="rect">
          <a:avLst/>
        </a:prstGeom>
        <a:noFill/>
        <a:ln w="9525" cmpd="sng">
          <a:noFill/>
        </a:ln>
      </xdr:spPr>
    </xdr:pic>
    <xdr:clientData/>
  </xdr:twoCellAnchor>
  <xdr:twoCellAnchor editAs="oneCell">
    <xdr:from>
      <xdr:col>41</xdr:col>
      <xdr:colOff>200025</xdr:colOff>
      <xdr:row>0</xdr:row>
      <xdr:rowOff>123825</xdr:rowOff>
    </xdr:from>
    <xdr:to>
      <xdr:col>41</xdr:col>
      <xdr:colOff>1247775</xdr:colOff>
      <xdr:row>2</xdr:row>
      <xdr:rowOff>28575</xdr:rowOff>
    </xdr:to>
    <xdr:pic>
      <xdr:nvPicPr>
        <xdr:cNvPr id="2" name="Picture 18" descr="logo SIG"/>
        <xdr:cNvPicPr preferRelativeResize="1">
          <a:picLocks noChangeAspect="1"/>
        </xdr:cNvPicPr>
      </xdr:nvPicPr>
      <xdr:blipFill>
        <a:blip r:embed="rId2"/>
        <a:stretch>
          <a:fillRect/>
        </a:stretch>
      </xdr:blipFill>
      <xdr:spPr>
        <a:xfrm>
          <a:off x="45815250" y="123825"/>
          <a:ext cx="1047750" cy="1057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85725</xdr:rowOff>
    </xdr:from>
    <xdr:to>
      <xdr:col>1</xdr:col>
      <xdr:colOff>638175</xdr:colOff>
      <xdr:row>2</xdr:row>
      <xdr:rowOff>104775</xdr:rowOff>
    </xdr:to>
    <xdr:pic>
      <xdr:nvPicPr>
        <xdr:cNvPr id="1" name="Picture 17" descr="LOGO SDS FORMATOS"/>
        <xdr:cNvPicPr preferRelativeResize="1">
          <a:picLocks noChangeAspect="1"/>
        </xdr:cNvPicPr>
      </xdr:nvPicPr>
      <xdr:blipFill>
        <a:blip r:embed="rId1"/>
        <a:stretch>
          <a:fillRect/>
        </a:stretch>
      </xdr:blipFill>
      <xdr:spPr>
        <a:xfrm>
          <a:off x="219075" y="85725"/>
          <a:ext cx="1028700" cy="1171575"/>
        </a:xfrm>
        <a:prstGeom prst="rect">
          <a:avLst/>
        </a:prstGeom>
        <a:noFill/>
        <a:ln w="9525" cmpd="sng">
          <a:noFill/>
        </a:ln>
      </xdr:spPr>
    </xdr:pic>
    <xdr:clientData/>
  </xdr:twoCellAnchor>
  <xdr:twoCellAnchor editAs="oneCell">
    <xdr:from>
      <xdr:col>13</xdr:col>
      <xdr:colOff>228600</xdr:colOff>
      <xdr:row>0</xdr:row>
      <xdr:rowOff>161925</xdr:rowOff>
    </xdr:from>
    <xdr:to>
      <xdr:col>14</xdr:col>
      <xdr:colOff>514350</xdr:colOff>
      <xdr:row>2</xdr:row>
      <xdr:rowOff>66675</xdr:rowOff>
    </xdr:to>
    <xdr:pic>
      <xdr:nvPicPr>
        <xdr:cNvPr id="2" name="Picture 18" descr="logo SIG"/>
        <xdr:cNvPicPr preferRelativeResize="1">
          <a:picLocks noChangeAspect="1"/>
        </xdr:cNvPicPr>
      </xdr:nvPicPr>
      <xdr:blipFill>
        <a:blip r:embed="rId2"/>
        <a:stretch>
          <a:fillRect/>
        </a:stretch>
      </xdr:blipFill>
      <xdr:spPr>
        <a:xfrm>
          <a:off x="14878050" y="161925"/>
          <a:ext cx="1047750" cy="1057275"/>
        </a:xfrm>
        <a:prstGeom prst="rect">
          <a:avLst/>
        </a:prstGeom>
        <a:noFill/>
        <a:ln w="9525" cmpd="sng">
          <a:noFill/>
        </a:ln>
      </xdr:spPr>
    </xdr:pic>
    <xdr:clientData/>
  </xdr:twoCellAnchor>
</xdr:wsDr>
</file>

<file path=xl/tables/table1.xml><?xml version="1.0" encoding="utf-8"?>
<table xmlns="http://schemas.openxmlformats.org/spreadsheetml/2006/main" id="1" name="objetivos_estrategicos" displayName="objetivos_estrategicos" ref="A1:A5" comment="" totalsRowShown="0">
  <tableColumns count="1">
    <tableColumn id="1" name="objetivos_estrategicos"/>
  </tableColumns>
  <tableStyleInfo name="TableStyleMedium9" showFirstColumn="0" showLastColumn="0" showRowStripes="1" showColumnStripes="0"/>
</table>
</file>

<file path=xl/tables/table2.xml><?xml version="1.0" encoding="utf-8"?>
<table xmlns="http://schemas.openxmlformats.org/spreadsheetml/2006/main" id="2" name="Procesos" displayName="Procesos" ref="B1:B21" comment="" totalsRowShown="0">
  <tableColumns count="1">
    <tableColumn id="1" name="Procesos"/>
  </tableColumns>
  <tableStyleInfo name="TableStyleMedium9" showFirstColumn="0" showLastColumn="0" showRowStripes="1" showColumnStripes="0"/>
</table>
</file>

<file path=xl/tables/table3.xml><?xml version="1.0" encoding="utf-8"?>
<table xmlns="http://schemas.openxmlformats.org/spreadsheetml/2006/main" id="3" name="impacto" displayName="impacto" ref="G1:G4" comment="" totalsRowShown="0">
  <tableColumns count="1">
    <tableColumn id="1" name="impacto"/>
  </tableColumns>
  <tableStyleInfo name="TableStyleMedium9" showFirstColumn="0" showLastColumn="0" showRowStripes="1" showColumnStripes="0"/>
</table>
</file>

<file path=xl/tables/table4.xml><?xml version="1.0" encoding="utf-8"?>
<table xmlns="http://schemas.openxmlformats.org/spreadsheetml/2006/main" id="6" name="tipos_riesgos" displayName="tipos_riesgos" ref="C1:F21" comment="" totalsRowShown="0">
  <tableColumns count="4">
    <tableColumn id="3" name="Objetivo Procesos"/>
    <tableColumn id="4" name="Tipo de Riesgo"/>
    <tableColumn id="1" name="Clasificación del Riesgo"/>
    <tableColumn id="2" name="Criterios de Impacto"/>
  </tableColumns>
  <tableStyleInfo name="TableStyleMedium9" showFirstColumn="0" showLastColumn="0" showRowStripes="1" showColumnStripes="0"/>
</table>
</file>

<file path=xl/tables/table5.xml><?xml version="1.0" encoding="utf-8"?>
<table xmlns="http://schemas.openxmlformats.org/spreadsheetml/2006/main" id="7" name="tratamiento" displayName="tratamiento" ref="I1:I4" comment="" totalsRowShown="0">
  <tableColumns count="1">
    <tableColumn id="1" name="Tipo"/>
  </tableColumns>
  <tableStyleInfo name="TableStyleMedium9" showFirstColumn="0" showLastColumn="0" showRowStripes="1" showColumnStripes="0"/>
</table>
</file>

<file path=xl/tables/table6.xml><?xml version="1.0" encoding="utf-8"?>
<table xmlns="http://schemas.openxmlformats.org/spreadsheetml/2006/main" id="8" name="tratamiento_corrupcion" displayName="tratamiento_corrupcion" ref="P1:P4" comment="" totalsRowShown="0">
  <tableColumns count="1">
    <tableColumn id="1" name="tratamiento_corrupcio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P94"/>
  <sheetViews>
    <sheetView tabSelected="1" zoomScale="70" zoomScaleNormal="70" zoomScalePageLayoutView="0" workbookViewId="0" topLeftCell="A1">
      <selection activeCell="H87" sqref="H87"/>
    </sheetView>
  </sheetViews>
  <sheetFormatPr defaultColWidth="11.421875" defaultRowHeight="15"/>
  <cols>
    <col min="1" max="1" width="10.28125" style="91" customWidth="1"/>
    <col min="2" max="2" width="15.00390625" style="91" customWidth="1"/>
    <col min="3" max="3" width="15.7109375" style="91" customWidth="1"/>
    <col min="4" max="4" width="23.57421875" style="91" customWidth="1"/>
    <col min="5" max="5" width="13.140625" style="91" customWidth="1"/>
    <col min="6" max="8" width="11.421875" style="91" customWidth="1"/>
    <col min="9" max="9" width="13.8515625" style="91" customWidth="1"/>
    <col min="10" max="10" width="30.00390625" style="91" customWidth="1"/>
    <col min="11" max="11" width="17.421875" style="91" customWidth="1"/>
    <col min="12" max="12" width="14.7109375" style="91" customWidth="1"/>
    <col min="13" max="13" width="12.28125" style="91" customWidth="1"/>
    <col min="14" max="15" width="11.421875" style="91" customWidth="1"/>
    <col min="16" max="16" width="10.8515625" style="91" customWidth="1"/>
    <col min="17" max="20" width="11.421875" style="91" customWidth="1"/>
    <col min="21" max="21" width="17.00390625" style="91" customWidth="1"/>
    <col min="22" max="22" width="20.00390625" style="91" customWidth="1"/>
    <col min="23" max="23" width="23.57421875" style="91" customWidth="1"/>
    <col min="24" max="24" width="27.00390625" style="91" customWidth="1"/>
    <col min="25" max="25" width="37.421875" style="91" customWidth="1"/>
    <col min="26" max="26" width="29.7109375" style="91" customWidth="1"/>
    <col min="27" max="27" width="24.421875" style="91" customWidth="1"/>
    <col min="28" max="28" width="34.00390625" style="91" customWidth="1"/>
    <col min="29" max="29" width="27.140625" style="91" customWidth="1"/>
    <col min="30" max="37" width="11.421875" style="91" customWidth="1"/>
    <col min="38" max="38" width="19.00390625" style="91" customWidth="1"/>
    <col min="39" max="39" width="14.00390625" style="91" bestFit="1" customWidth="1"/>
    <col min="40" max="40" width="23.28125" style="91" customWidth="1"/>
    <col min="41" max="41" width="16.421875" style="91" customWidth="1"/>
    <col min="42" max="42" width="24.421875" style="91" customWidth="1"/>
    <col min="43" max="16384" width="11.421875" style="91" customWidth="1"/>
  </cols>
  <sheetData>
    <row r="1" spans="1:42" ht="75.75" customHeight="1">
      <c r="A1" s="209"/>
      <c r="B1" s="210"/>
      <c r="C1" s="201" t="s">
        <v>252</v>
      </c>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202"/>
      <c r="AP1" s="206"/>
    </row>
    <row r="2" spans="1:42" ht="15" customHeight="1">
      <c r="A2" s="211"/>
      <c r="B2" s="212"/>
      <c r="C2" s="201" t="s">
        <v>253</v>
      </c>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7"/>
    </row>
    <row r="3" spans="1:42" ht="15" customHeight="1">
      <c r="A3" s="213"/>
      <c r="B3" s="214"/>
      <c r="C3" s="201" t="s">
        <v>256</v>
      </c>
      <c r="D3" s="202"/>
      <c r="E3" s="202"/>
      <c r="F3" s="202"/>
      <c r="G3" s="202"/>
      <c r="H3" s="202"/>
      <c r="I3" s="202"/>
      <c r="J3" s="202"/>
      <c r="K3" s="202"/>
      <c r="L3" s="202" t="s">
        <v>254</v>
      </c>
      <c r="M3" s="202"/>
      <c r="N3" s="202"/>
      <c r="O3" s="202"/>
      <c r="P3" s="202"/>
      <c r="Q3" s="202"/>
      <c r="R3" s="202"/>
      <c r="S3" s="202"/>
      <c r="T3" s="202"/>
      <c r="U3" s="202"/>
      <c r="V3" s="202"/>
      <c r="W3" s="202"/>
      <c r="X3" s="202"/>
      <c r="Y3" s="202"/>
      <c r="Z3" s="202"/>
      <c r="AA3" s="202"/>
      <c r="AB3" s="202"/>
      <c r="AC3" s="202"/>
      <c r="AD3" s="202"/>
      <c r="AE3" s="202"/>
      <c r="AF3" s="223"/>
      <c r="AG3" s="201" t="s">
        <v>255</v>
      </c>
      <c r="AH3" s="202"/>
      <c r="AI3" s="202"/>
      <c r="AJ3" s="202"/>
      <c r="AK3" s="202"/>
      <c r="AL3" s="223"/>
      <c r="AM3" s="201">
        <v>4</v>
      </c>
      <c r="AN3" s="202"/>
      <c r="AO3" s="202"/>
      <c r="AP3" s="208"/>
    </row>
    <row r="4" spans="1:42" ht="15" customHeight="1">
      <c r="A4" s="203" t="s">
        <v>251</v>
      </c>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c r="AM4" s="204"/>
      <c r="AN4" s="204"/>
      <c r="AO4" s="204"/>
      <c r="AP4" s="205"/>
    </row>
    <row r="6" ht="15.75" thickBot="1">
      <c r="A6" s="91" t="s">
        <v>986</v>
      </c>
    </row>
    <row r="7" spans="1:42" ht="16.5" customHeight="1" thickBot="1">
      <c r="A7" s="179" t="s">
        <v>210</v>
      </c>
      <c r="B7" s="180"/>
      <c r="C7" s="180"/>
      <c r="D7" s="180"/>
      <c r="E7" s="180"/>
      <c r="F7" s="180"/>
      <c r="G7" s="180"/>
      <c r="H7" s="180"/>
      <c r="I7" s="180"/>
      <c r="J7" s="180"/>
      <c r="K7" s="180"/>
      <c r="L7" s="180"/>
      <c r="M7" s="181"/>
      <c r="N7" s="175" t="s">
        <v>211</v>
      </c>
      <c r="O7" s="176"/>
      <c r="P7" s="176"/>
      <c r="Q7" s="176"/>
      <c r="R7" s="176"/>
      <c r="S7" s="177"/>
      <c r="T7" s="179" t="s">
        <v>224</v>
      </c>
      <c r="U7" s="180"/>
      <c r="V7" s="180"/>
      <c r="W7" s="180"/>
      <c r="X7" s="180"/>
      <c r="Y7" s="180"/>
      <c r="Z7" s="180"/>
      <c r="AA7" s="180"/>
      <c r="AB7" s="180"/>
      <c r="AC7" s="180"/>
      <c r="AD7" s="180"/>
      <c r="AE7" s="180"/>
      <c r="AF7" s="180"/>
      <c r="AG7" s="181"/>
      <c r="AH7" s="182" t="s">
        <v>225</v>
      </c>
      <c r="AI7" s="176"/>
      <c r="AJ7" s="176"/>
      <c r="AK7" s="176"/>
      <c r="AL7" s="176"/>
      <c r="AM7" s="177"/>
      <c r="AN7" s="175" t="s">
        <v>212</v>
      </c>
      <c r="AO7" s="176"/>
      <c r="AP7" s="177"/>
    </row>
    <row r="8" spans="1:42" ht="16.5" customHeight="1">
      <c r="A8" s="162" t="s">
        <v>131</v>
      </c>
      <c r="B8" s="154" t="s">
        <v>227</v>
      </c>
      <c r="C8" s="154" t="s">
        <v>228</v>
      </c>
      <c r="D8" s="164" t="s">
        <v>132</v>
      </c>
      <c r="E8" s="154" t="s">
        <v>229</v>
      </c>
      <c r="F8" s="154" t="s">
        <v>133</v>
      </c>
      <c r="G8" s="154" t="s">
        <v>134</v>
      </c>
      <c r="H8" s="156" t="s">
        <v>243</v>
      </c>
      <c r="I8" s="173"/>
      <c r="J8" s="154" t="s">
        <v>244</v>
      </c>
      <c r="K8" s="169" t="s">
        <v>245</v>
      </c>
      <c r="L8" s="156" t="s">
        <v>246</v>
      </c>
      <c r="M8" s="166" t="s">
        <v>277</v>
      </c>
      <c r="N8" s="171" t="s">
        <v>141</v>
      </c>
      <c r="O8" s="158" t="s">
        <v>142</v>
      </c>
      <c r="P8" s="158" t="s">
        <v>143</v>
      </c>
      <c r="Q8" s="158" t="s">
        <v>207</v>
      </c>
      <c r="R8" s="158" t="s">
        <v>209</v>
      </c>
      <c r="S8" s="183" t="s">
        <v>194</v>
      </c>
      <c r="T8" s="162" t="s">
        <v>135</v>
      </c>
      <c r="U8" s="99"/>
      <c r="V8" s="154" t="s">
        <v>181</v>
      </c>
      <c r="W8" s="154"/>
      <c r="X8" s="154"/>
      <c r="Y8" s="154"/>
      <c r="Z8" s="154"/>
      <c r="AA8" s="154"/>
      <c r="AB8" s="154"/>
      <c r="AC8" s="154" t="s">
        <v>236</v>
      </c>
      <c r="AD8" s="164" t="s">
        <v>237</v>
      </c>
      <c r="AE8" s="154" t="s">
        <v>3</v>
      </c>
      <c r="AF8" s="154"/>
      <c r="AG8" s="166"/>
      <c r="AH8" s="167" t="s">
        <v>136</v>
      </c>
      <c r="AI8" s="158" t="s">
        <v>137</v>
      </c>
      <c r="AJ8" s="158" t="s">
        <v>138</v>
      </c>
      <c r="AK8" s="158" t="s">
        <v>269</v>
      </c>
      <c r="AL8" s="158" t="s">
        <v>139</v>
      </c>
      <c r="AM8" s="160" t="s">
        <v>226</v>
      </c>
      <c r="AN8" s="171" t="s">
        <v>140</v>
      </c>
      <c r="AO8" s="154" t="s">
        <v>199</v>
      </c>
      <c r="AP8" s="166" t="s">
        <v>276</v>
      </c>
    </row>
    <row r="9" spans="1:42" ht="84" customHeight="1" thickBot="1">
      <c r="A9" s="163"/>
      <c r="B9" s="155"/>
      <c r="C9" s="155"/>
      <c r="D9" s="165"/>
      <c r="E9" s="155"/>
      <c r="F9" s="155"/>
      <c r="G9" s="155"/>
      <c r="H9" s="100" t="s">
        <v>242</v>
      </c>
      <c r="I9" s="100" t="s">
        <v>241</v>
      </c>
      <c r="J9" s="155"/>
      <c r="K9" s="170"/>
      <c r="L9" s="157"/>
      <c r="M9" s="174"/>
      <c r="N9" s="172"/>
      <c r="O9" s="159"/>
      <c r="P9" s="159"/>
      <c r="Q9" s="159"/>
      <c r="R9" s="159"/>
      <c r="S9" s="184"/>
      <c r="T9" s="163"/>
      <c r="U9" s="111" t="s">
        <v>208</v>
      </c>
      <c r="V9" s="111" t="s">
        <v>206</v>
      </c>
      <c r="W9" s="111" t="s">
        <v>200</v>
      </c>
      <c r="X9" s="111" t="s">
        <v>205</v>
      </c>
      <c r="Y9" s="111" t="s">
        <v>203</v>
      </c>
      <c r="Z9" s="100" t="s">
        <v>204</v>
      </c>
      <c r="AA9" s="111" t="s">
        <v>201</v>
      </c>
      <c r="AB9" s="100" t="s">
        <v>202</v>
      </c>
      <c r="AC9" s="155"/>
      <c r="AD9" s="165"/>
      <c r="AE9" s="101" t="s">
        <v>238</v>
      </c>
      <c r="AF9" s="101" t="s">
        <v>239</v>
      </c>
      <c r="AG9" s="102" t="s">
        <v>240</v>
      </c>
      <c r="AH9" s="168"/>
      <c r="AI9" s="159"/>
      <c r="AJ9" s="159"/>
      <c r="AK9" s="159"/>
      <c r="AL9" s="159"/>
      <c r="AM9" s="161"/>
      <c r="AN9" s="172"/>
      <c r="AO9" s="155"/>
      <c r="AP9" s="178"/>
    </row>
    <row r="10" spans="1:42" ht="120.75" thickBot="1">
      <c r="A10" s="146">
        <v>1</v>
      </c>
      <c r="B10" s="84" t="s">
        <v>31</v>
      </c>
      <c r="C10" s="84" t="s">
        <v>250</v>
      </c>
      <c r="D10" s="90" t="str">
        <f>_xlfn.IFERROR(VLOOKUP(B10,datos!$B$1:$C$21,2,0),"")</f>
        <v>Administrar los bienes de propiedad, planta y equipo de la entidad y la prestación de los servicios administrativos en todos los procesos y sedes en custodia, con el fin de satisfacer las necesidades para el funcionamiento de la entidad durante la vigencia.</v>
      </c>
      <c r="E10" s="84" t="s">
        <v>55</v>
      </c>
      <c r="F10" s="84" t="s">
        <v>278</v>
      </c>
      <c r="G10" s="84" t="s">
        <v>279</v>
      </c>
      <c r="H10" s="84" t="s">
        <v>233</v>
      </c>
      <c r="I10" s="84" t="s">
        <v>280</v>
      </c>
      <c r="J10" s="84" t="s">
        <v>281</v>
      </c>
      <c r="K10" s="139" t="s">
        <v>186</v>
      </c>
      <c r="L10" s="133" t="s">
        <v>197</v>
      </c>
      <c r="M10" s="143"/>
      <c r="N10" s="142">
        <v>5000</v>
      </c>
      <c r="O10" s="105" t="str">
        <f>_xlfn.IFERROR(VLOOKUP(P10,datos!$AC$2:$AE$7,3,0),"")</f>
        <v>Alta</v>
      </c>
      <c r="P10" s="144">
        <f>+IF(OR(N10="",N10=0),"",IF(N10&lt;=datos!$AD$3,datos!$AC$3,IF(AND(N10&gt;datos!$AD$3,N10&lt;=datos!$AD$4),datos!$AC$4,IF(AND(N10&gt;datos!$AD$4,N10&lt;=datos!$AD$5),datos!$AC$5,IF(AND(N10&gt;datos!$AD$5,N10&lt;=datos!$AD$6),datos!$AC$6,IF(N10&gt;datos!$AD$7,datos!$AC$7,0))))))</f>
        <v>0.8</v>
      </c>
      <c r="Q10" s="145" t="str">
        <f>+HLOOKUP(A10,'Impacto Riesgo de Corrupción'!$D$8:$AY$29,22,0)</f>
        <v>Mayor</v>
      </c>
      <c r="R10" s="144">
        <f>+IF(Q10="","",VLOOKUP(Q10,datos!$AC$12:$AD$15,2,0))</f>
        <v>0.8</v>
      </c>
      <c r="S10" s="134" t="str">
        <f ca="1">_xlfn.IFERROR(INDIRECT("datos!"&amp;HLOOKUP(Q10,calculo_imp,2,FALSE)&amp;VLOOKUP(O10,calculo_prob,2,FALSE)),"")</f>
        <v>Alto</v>
      </c>
      <c r="T10" s="92">
        <v>1</v>
      </c>
      <c r="U10" s="84" t="s">
        <v>282</v>
      </c>
      <c r="V10" s="83" t="s">
        <v>283</v>
      </c>
      <c r="W10" s="83" t="s">
        <v>284</v>
      </c>
      <c r="X10" s="83" t="s">
        <v>285</v>
      </c>
      <c r="Y10" s="83" t="s">
        <v>286</v>
      </c>
      <c r="Z10" s="83" t="s">
        <v>287</v>
      </c>
      <c r="AA10" s="83" t="s">
        <v>288</v>
      </c>
      <c r="AB10" s="83" t="s">
        <v>289</v>
      </c>
      <c r="AC10" s="83" t="s">
        <v>290</v>
      </c>
      <c r="AD10" s="90" t="str">
        <f>IF(AE10="","",VLOOKUP(AE10,datos!$AT$6:$AU$9,2,0))</f>
        <v>Probabilidad</v>
      </c>
      <c r="AE10" s="84" t="s">
        <v>80</v>
      </c>
      <c r="AF10" s="84" t="s">
        <v>84</v>
      </c>
      <c r="AG10" s="85">
        <f>IF(AND(AE10="",AF10=""),"",IF(AE10="",0,VLOOKUP(AE10,datos!$AP$3:$AR$7,3,0))+IF(AF10="",0,VLOOKUP(AF10,datos!$AP$3:$AR$7,3,0)))</f>
        <v>0.4</v>
      </c>
      <c r="AH10" s="103" t="str">
        <f>IF(OR(AI10="",AI10=0),"",IF(AI10&lt;=datos!$AC$3,datos!$AE$3,IF(AI10&lt;=datos!$AC$4,datos!$AE$4,IF(AI10&lt;=datos!$AC$5,datos!$AE$5,IF(AI10&lt;=datos!$AC$6,datos!$AE$6,IF(AI10&lt;=datos!$AC$7,datos!$AE$7,""))))))</f>
        <v>Media</v>
      </c>
      <c r="AI10" s="104">
        <f>IF(AD10="","",IF(T10=1,IF(AD10="Probabilidad",P10-(P10*AG10),P10),IF(AD10="Probabilidad",AI9-(AI9*AG10),AI9)))</f>
        <v>0.48</v>
      </c>
      <c r="AJ10" s="105" t="str">
        <f>+IF(AK10&lt;=datos!$AD$11,datos!$AC$11,IF(AK10&lt;=datos!$AD$12,datos!$AC$12,IF(AK10&lt;=datos!$AD$13,datos!$AC$13,IF(AK10&lt;=datos!$AD$14,datos!$AC$14,IF(AK10&lt;=datos!$AD$15,datos!$AC$15,"")))))</f>
        <v>Mayor</v>
      </c>
      <c r="AK10" s="104">
        <f>IF(AD10="","",IF(T10=1,IF(AD10="Impacto",R10-(R10*AG10),R10),IF(AD10="Impacto",AK9-(AK9*AG10),AK9)))</f>
        <v>0.8</v>
      </c>
      <c r="AL10" s="105" t="str">
        <f ca="1">_xlfn.IFERROR(INDIRECT("datos!"&amp;HLOOKUP(AJ10,calculo_imp,2,FALSE)&amp;VLOOKUP(AH10,calculo_prob,2,FALSE)),"")</f>
        <v>Alto</v>
      </c>
      <c r="AM10" s="147" t="s">
        <v>92</v>
      </c>
      <c r="AN10" s="137" t="s">
        <v>291</v>
      </c>
      <c r="AO10" s="138">
        <v>44958</v>
      </c>
      <c r="AP10" s="135" t="s">
        <v>292</v>
      </c>
    </row>
    <row r="11" spans="1:42" ht="156.75" thickBot="1">
      <c r="A11" s="146">
        <v>2</v>
      </c>
      <c r="B11" s="84" t="s">
        <v>25</v>
      </c>
      <c r="C11" s="84" t="s">
        <v>250</v>
      </c>
      <c r="D11" s="90" t="str">
        <f>_xlfn.IFERROR(VLOOKUP(B11,datos!$B$1:$C$21,2,0),"")</f>
        <v>Ejercer la función disciplinaria en primera instancia en la SDS, mediante el seguimiento y gestión eficiente de los procesos disciplinarios hacia los servidores públicos de acuerdo a los principios rectores de la ley disciplinaria.</v>
      </c>
      <c r="E11" s="84" t="s">
        <v>54</v>
      </c>
      <c r="F11" s="84" t="s">
        <v>293</v>
      </c>
      <c r="G11" s="84" t="s">
        <v>294</v>
      </c>
      <c r="H11" s="84" t="s">
        <v>233</v>
      </c>
      <c r="I11" s="84" t="s">
        <v>295</v>
      </c>
      <c r="J11" s="84" t="s">
        <v>296</v>
      </c>
      <c r="K11" s="139" t="s">
        <v>184</v>
      </c>
      <c r="L11" s="133" t="s">
        <v>197</v>
      </c>
      <c r="M11" s="143" t="s">
        <v>12</v>
      </c>
      <c r="N11" s="142">
        <v>240</v>
      </c>
      <c r="O11" s="105" t="str">
        <f>_xlfn.IFERROR(VLOOKUP(P11,datos!$AC$2:$AE$7,3,0),"")</f>
        <v>Media</v>
      </c>
      <c r="P11" s="144">
        <f>+IF(OR(N11="",N11=0),"",IF(N11&lt;=datos!$AD$3,datos!$AC$3,IF(AND(N11&gt;datos!$AD$3,N11&lt;=datos!$AD$4),datos!$AC$4,IF(AND(N11&gt;datos!$AD$4,N11&lt;=datos!$AD$5),datos!$AC$5,IF(AND(N11&gt;datos!$AD$5,N11&lt;=datos!$AD$6),datos!$AC$6,IF(N11&gt;datos!$AD$7,datos!$AC$7,0))))))</f>
        <v>0.6</v>
      </c>
      <c r="Q11" s="145" t="str">
        <f>+HLOOKUP(A11,'Impacto Riesgo de Corrupción'!$D$8:$AY$29,22,0)</f>
        <v>Mayor</v>
      </c>
      <c r="R11" s="144">
        <f>+IF(Q11="","",VLOOKUP(Q11,datos!$AC$12:$AD$15,2,0))</f>
        <v>0.8</v>
      </c>
      <c r="S11" s="134" t="str">
        <f ca="1">_xlfn.IFERROR(INDIRECT("datos!"&amp;HLOOKUP(Q11,calculo_imp,2,FALSE)&amp;VLOOKUP(O11,calculo_prob,2,FALSE)),"")</f>
        <v>Alto</v>
      </c>
      <c r="T11" s="92">
        <v>1</v>
      </c>
      <c r="U11" s="84" t="s">
        <v>300</v>
      </c>
      <c r="V11" s="83" t="s">
        <v>301</v>
      </c>
      <c r="W11" s="83" t="s">
        <v>302</v>
      </c>
      <c r="X11" s="83" t="s">
        <v>303</v>
      </c>
      <c r="Y11" s="83" t="s">
        <v>304</v>
      </c>
      <c r="Z11" s="83" t="s">
        <v>305</v>
      </c>
      <c r="AA11" s="83" t="s">
        <v>306</v>
      </c>
      <c r="AB11" s="83" t="s">
        <v>307</v>
      </c>
      <c r="AC11" s="83" t="s">
        <v>308</v>
      </c>
      <c r="AD11" s="90" t="str">
        <f>IF(AE11="","",VLOOKUP(AE11,datos!$AT$6:$AU$9,2,0))</f>
        <v>Probabilidad</v>
      </c>
      <c r="AE11" s="84" t="s">
        <v>80</v>
      </c>
      <c r="AF11" s="84" t="s">
        <v>84</v>
      </c>
      <c r="AG11" s="85">
        <f>IF(AND(AE11="",AF11=""),"",IF(AE11="",0,VLOOKUP(AE11,datos!$AP$3:$AR$7,3,0))+IF(AF11="",0,VLOOKUP(AF11,datos!$AP$3:$AR$7,3,0)))</f>
        <v>0.4</v>
      </c>
      <c r="AH11" s="103" t="str">
        <f>IF(OR(AI11="",AI11=0),"",IF(AI11&lt;=datos!$AC$3,datos!$AE$3,IF(AI11&lt;=datos!$AC$4,datos!$AE$4,IF(AI11&lt;=datos!$AC$5,datos!$AE$5,IF(AI11&lt;=datos!$AC$6,datos!$AE$6,IF(AI11&lt;=datos!$AC$7,datos!$AE$7,""))))))</f>
        <v>Baja</v>
      </c>
      <c r="AI11" s="104">
        <f>IF(AD11="","",IF(T11=1,IF(AD11="Probabilidad",P11-(P11*AG11),P11),IF(AD11="Probabilidad",#REF!-(#REF!*AG11),#REF!)))</f>
        <v>0.36</v>
      </c>
      <c r="AJ11" s="105" t="str">
        <f>+IF(AK11&lt;=datos!$AD$11,datos!$AC$11,IF(AK11&lt;=datos!$AD$12,datos!$AC$12,IF(AK11&lt;=datos!$AD$13,datos!$AC$13,IF(AK11&lt;=datos!$AD$14,datos!$AC$14,IF(AK11&lt;=datos!$AD$15,datos!$AC$15,"")))))</f>
        <v>Mayor</v>
      </c>
      <c r="AK11" s="104">
        <f>IF(AD11="","",IF(T11=1,IF(AD11="Impacto",R11-(R11*AG11),R11),IF(AD11="Impacto",#REF!-(#REF!*AG11),#REF!)))</f>
        <v>0.8</v>
      </c>
      <c r="AL11" s="105" t="str">
        <f ca="1">_xlfn.IFERROR(INDIRECT("datos!"&amp;HLOOKUP(AJ11,calculo_imp,2,FALSE)&amp;VLOOKUP(AH11,calculo_prob,2,FALSE)),"")</f>
        <v>Alto</v>
      </c>
      <c r="AM11" s="147" t="s">
        <v>92</v>
      </c>
      <c r="AN11" s="137" t="s">
        <v>309</v>
      </c>
      <c r="AO11" s="138">
        <v>44805</v>
      </c>
      <c r="AP11" s="135" t="s">
        <v>310</v>
      </c>
    </row>
    <row r="12" spans="1:42" ht="120">
      <c r="A12" s="219">
        <v>3</v>
      </c>
      <c r="B12" s="187" t="s">
        <v>25</v>
      </c>
      <c r="C12" s="187" t="s">
        <v>250</v>
      </c>
      <c r="D12" s="185" t="str">
        <f>_xlfn.IFERROR(VLOOKUP(B12,datos!$B$1:$C$21,2,0),"")</f>
        <v>Ejercer la función disciplinaria en primera instancia en la SDS, mediante el seguimiento y gestión eficiente de los procesos disciplinarios hacia los servidores públicos de acuerdo a los principios rectores de la ley disciplinaria.</v>
      </c>
      <c r="E12" s="187" t="s">
        <v>54</v>
      </c>
      <c r="F12" s="187" t="s">
        <v>297</v>
      </c>
      <c r="G12" s="187" t="s">
        <v>298</v>
      </c>
      <c r="H12" s="187" t="s">
        <v>233</v>
      </c>
      <c r="I12" s="187" t="s">
        <v>295</v>
      </c>
      <c r="J12" s="187" t="s">
        <v>299</v>
      </c>
      <c r="K12" s="189" t="s">
        <v>184</v>
      </c>
      <c r="L12" s="191" t="s">
        <v>197</v>
      </c>
      <c r="M12" s="195" t="s">
        <v>12</v>
      </c>
      <c r="N12" s="193">
        <v>240</v>
      </c>
      <c r="O12" s="221" t="str">
        <f>_xlfn.IFERROR(VLOOKUP(P12,datos!$AC$2:$AE$7,3,0),"")</f>
        <v>Media</v>
      </c>
      <c r="P12" s="217">
        <f>+IF(OR(N12="",N12=0),"",IF(N12&lt;=datos!$AD$3,datos!$AC$3,IF(AND(N12&gt;datos!$AD$3,N12&lt;=datos!$AD$4),datos!$AC$4,IF(AND(N12&gt;datos!$AD$4,N12&lt;=datos!$AD$5),datos!$AC$5,IF(AND(N12&gt;datos!$AD$5,N12&lt;=datos!$AD$6),datos!$AC$6,IF(N12&gt;datos!$AD$7,datos!$AC$7,0))))))</f>
        <v>0.6</v>
      </c>
      <c r="Q12" s="215" t="str">
        <f>+HLOOKUP(A12,'Impacto Riesgo de Corrupción'!$D$8:$AY$29,22,0)</f>
        <v>Mayor</v>
      </c>
      <c r="R12" s="217">
        <f>+IF(Q12="","",VLOOKUP(Q12,datos!$AC$12:$AD$15,2,0))</f>
        <v>0.8</v>
      </c>
      <c r="S12" s="197" t="str">
        <f ca="1">_xlfn.IFERROR(INDIRECT("datos!"&amp;HLOOKUP(Q12,calculo_imp,2,FALSE)&amp;VLOOKUP(O12,calculo_prob,2,FALSE)),"")</f>
        <v>Alto</v>
      </c>
      <c r="T12" s="92">
        <v>1</v>
      </c>
      <c r="U12" s="84" t="s">
        <v>311</v>
      </c>
      <c r="V12" s="83" t="s">
        <v>312</v>
      </c>
      <c r="W12" s="83" t="s">
        <v>313</v>
      </c>
      <c r="X12" s="83" t="s">
        <v>314</v>
      </c>
      <c r="Y12" s="83" t="s">
        <v>315</v>
      </c>
      <c r="Z12" s="83" t="s">
        <v>316</v>
      </c>
      <c r="AA12" s="83" t="s">
        <v>306</v>
      </c>
      <c r="AB12" s="83" t="s">
        <v>317</v>
      </c>
      <c r="AC12" s="83" t="s">
        <v>318</v>
      </c>
      <c r="AD12" s="90" t="str">
        <f>IF(AE12="","",VLOOKUP(AE12,datos!$AT$6:$AU$9,2,0))</f>
        <v>Probabilidad</v>
      </c>
      <c r="AE12" s="84" t="s">
        <v>80</v>
      </c>
      <c r="AF12" s="84" t="s">
        <v>84</v>
      </c>
      <c r="AG12" s="85">
        <f>IF(AND(AE12="",AF12=""),"",IF(AE12="",0,VLOOKUP(AE12,datos!$AP$3:$AR$7,3,0))+IF(AF12="",0,VLOOKUP(AF12,datos!$AP$3:$AR$7,3,0)))</f>
        <v>0.4</v>
      </c>
      <c r="AH12" s="103" t="str">
        <f>IF(OR(AI12="",AI12=0),"",IF(AI12&lt;=datos!$AC$3,datos!$AE$3,IF(AI12&lt;=datos!$AC$4,datos!$AE$4,IF(AI12&lt;=datos!$AC$5,datos!$AE$5,IF(AI12&lt;=datos!$AC$6,datos!$AE$6,IF(AI12&lt;=datos!$AC$7,datos!$AE$7,""))))))</f>
        <v>Baja</v>
      </c>
      <c r="AI12" s="104">
        <f>IF(AD12="","",IF(T12=1,IF(AD12="Probabilidad",P12-(P12*AG12),P12),IF(AD12="Probabilidad",#REF!-(#REF!*AG12),#REF!)))</f>
        <v>0.36</v>
      </c>
      <c r="AJ12" s="105" t="str">
        <f>+IF(AK12&lt;=datos!$AD$11,datos!$AC$11,IF(AK12&lt;=datos!$AD$12,datos!$AC$12,IF(AK12&lt;=datos!$AD$13,datos!$AC$13,IF(AK12&lt;=datos!$AD$14,datos!$AC$14,IF(AK12&lt;=datos!$AD$15,datos!$AC$15,"")))))</f>
        <v>Mayor</v>
      </c>
      <c r="AK12" s="104">
        <f>IF(AD12="","",IF(T12=1,IF(AD12="Impacto",R12-(R12*AG12),R12),IF(AD12="Impacto",#REF!-(#REF!*AG12),#REF!)))</f>
        <v>0.8</v>
      </c>
      <c r="AL12" s="105" t="str">
        <f aca="true" ca="1" t="shared" si="0" ref="AL12:AL19">_xlfn.IFERROR(INDIRECT("datos!"&amp;HLOOKUP(AJ12,calculo_imp,2,FALSE)&amp;VLOOKUP(AH12,calculo_prob,2,FALSE)),"")</f>
        <v>Alto</v>
      </c>
      <c r="AM12" s="224" t="s">
        <v>92</v>
      </c>
      <c r="AN12" s="226" t="s">
        <v>332</v>
      </c>
      <c r="AO12" s="228">
        <v>44957</v>
      </c>
      <c r="AP12" s="199" t="s">
        <v>310</v>
      </c>
    </row>
    <row r="13" spans="1:42" ht="120">
      <c r="A13" s="220"/>
      <c r="B13" s="188"/>
      <c r="C13" s="188"/>
      <c r="D13" s="186"/>
      <c r="E13" s="188"/>
      <c r="F13" s="188"/>
      <c r="G13" s="188"/>
      <c r="H13" s="188"/>
      <c r="I13" s="188"/>
      <c r="J13" s="188"/>
      <c r="K13" s="190"/>
      <c r="L13" s="192"/>
      <c r="M13" s="196"/>
      <c r="N13" s="194"/>
      <c r="O13" s="222"/>
      <c r="P13" s="218"/>
      <c r="Q13" s="216"/>
      <c r="R13" s="218" t="e">
        <f>IF(OR(#REF!=datos!$AB$10,#REF!=datos!$AB$16),"",VLOOKUP(#REF!,datos!$AA$10:$AC$21,3,0))</f>
        <v>#REF!</v>
      </c>
      <c r="S13" s="198"/>
      <c r="T13" s="93">
        <v>2</v>
      </c>
      <c r="U13" s="80" t="s">
        <v>319</v>
      </c>
      <c r="V13" s="79" t="s">
        <v>312</v>
      </c>
      <c r="W13" s="79" t="s">
        <v>320</v>
      </c>
      <c r="X13" s="79" t="s">
        <v>321</v>
      </c>
      <c r="Y13" s="79" t="s">
        <v>322</v>
      </c>
      <c r="Z13" s="79" t="s">
        <v>316</v>
      </c>
      <c r="AA13" s="79" t="s">
        <v>306</v>
      </c>
      <c r="AB13" s="79" t="s">
        <v>323</v>
      </c>
      <c r="AC13" s="79" t="s">
        <v>324</v>
      </c>
      <c r="AD13" s="89" t="str">
        <f>IF(AE13="","",VLOOKUP(AE13,datos!$AT$6:$AU$9,2,0))</f>
        <v>Probabilidad</v>
      </c>
      <c r="AE13" s="80" t="s">
        <v>80</v>
      </c>
      <c r="AF13" s="80" t="s">
        <v>84</v>
      </c>
      <c r="AG13" s="86">
        <f>IF(AND(AE13="",AF13=""),"",IF(AE13="",0,VLOOKUP(AE13,datos!$AP$3:$AR$7,3,0))+IF(AF13="",0,VLOOKUP(AF13,datos!$AP$3:$AR$7,3,0)))</f>
        <v>0.4</v>
      </c>
      <c r="AH13" s="106" t="str">
        <f>IF(OR(AI13="",AI13=0),"",IF(AI13&lt;=datos!$AC$3,datos!$AE$3,IF(AI13&lt;=datos!$AC$4,datos!$AE$4,IF(AI13&lt;=datos!$AC$5,datos!$AE$5,IF(AI13&lt;=datos!$AC$6,datos!$AE$6,IF(AI13&lt;=datos!$AC$7,datos!$AE$7,""))))))</f>
        <v>Baja</v>
      </c>
      <c r="AI13" s="107">
        <f aca="true" t="shared" si="1" ref="AI13:AI19">IF(AD13="","",IF(T13=1,IF(AD13="Probabilidad",P13-(P13*AG13),P13),IF(AD13="Probabilidad",AI12-(AI12*AG13),AI12)))</f>
        <v>0.216</v>
      </c>
      <c r="AJ13" s="108" t="str">
        <f>+IF(AK13&lt;=datos!$AD$11,datos!$AC$11,IF(AK13&lt;=datos!$AD$12,datos!$AC$12,IF(AK13&lt;=datos!$AD$13,datos!$AC$13,IF(AK13&lt;=datos!$AD$14,datos!$AC$14,IF(AK13&lt;=datos!$AD$15,datos!$AC$15,"")))))</f>
        <v>Mayor</v>
      </c>
      <c r="AK13" s="107">
        <f aca="true" t="shared" si="2" ref="AK13:AK19">IF(AD13="","",IF(T13=1,IF(AD13="Impacto",R13-(R13*AG13),R13),IF(AD13="Impacto",AK12-(AK12*AG13),AK12)))</f>
        <v>0.8</v>
      </c>
      <c r="AL13" s="108" t="str">
        <f ca="1" t="shared" si="0"/>
        <v>Alto</v>
      </c>
      <c r="AM13" s="225"/>
      <c r="AN13" s="227"/>
      <c r="AO13" s="229"/>
      <c r="AP13" s="200"/>
    </row>
    <row r="14" spans="1:42" ht="120.75" thickBot="1">
      <c r="A14" s="220"/>
      <c r="B14" s="188"/>
      <c r="C14" s="188"/>
      <c r="D14" s="186"/>
      <c r="E14" s="188"/>
      <c r="F14" s="188"/>
      <c r="G14" s="188"/>
      <c r="H14" s="188"/>
      <c r="I14" s="188"/>
      <c r="J14" s="188"/>
      <c r="K14" s="190"/>
      <c r="L14" s="192"/>
      <c r="M14" s="196"/>
      <c r="N14" s="194"/>
      <c r="O14" s="222"/>
      <c r="P14" s="218"/>
      <c r="Q14" s="216"/>
      <c r="R14" s="218" t="e">
        <f>IF(OR(#REF!=datos!$AB$10,#REF!=datos!$AB$16),"",VLOOKUP(#REF!,datos!$AA$10:$AC$21,3,0))</f>
        <v>#REF!</v>
      </c>
      <c r="S14" s="198"/>
      <c r="T14" s="93">
        <v>3</v>
      </c>
      <c r="U14" s="80" t="s">
        <v>325</v>
      </c>
      <c r="V14" s="79" t="s">
        <v>312</v>
      </c>
      <c r="W14" s="79" t="s">
        <v>326</v>
      </c>
      <c r="X14" s="79" t="s">
        <v>327</v>
      </c>
      <c r="Y14" s="79" t="s">
        <v>328</v>
      </c>
      <c r="Z14" s="79" t="s">
        <v>329</v>
      </c>
      <c r="AA14" s="79" t="s">
        <v>306</v>
      </c>
      <c r="AB14" s="79" t="s">
        <v>330</v>
      </c>
      <c r="AC14" s="79" t="s">
        <v>331</v>
      </c>
      <c r="AD14" s="89" t="str">
        <f>IF(AE14="","",VLOOKUP(AE14,datos!$AT$6:$AU$9,2,0))</f>
        <v>Probabilidad</v>
      </c>
      <c r="AE14" s="80" t="s">
        <v>80</v>
      </c>
      <c r="AF14" s="80" t="s">
        <v>84</v>
      </c>
      <c r="AG14" s="86">
        <f>IF(AND(AE14="",AF14=""),"",IF(AE14="",0,VLOOKUP(AE14,datos!$AP$3:$AR$7,3,0))+IF(AF14="",0,VLOOKUP(AF14,datos!$AP$3:$AR$7,3,0)))</f>
        <v>0.4</v>
      </c>
      <c r="AH14" s="106" t="str">
        <f>IF(OR(AI14="",AI14=0),"",IF(AI14&lt;=datos!$AC$3,datos!$AE$3,IF(AI14&lt;=datos!$AC$4,datos!$AE$4,IF(AI14&lt;=datos!$AC$5,datos!$AE$5,IF(AI14&lt;=datos!$AC$6,datos!$AE$6,IF(AI14&lt;=datos!$AC$7,datos!$AE$7,""))))))</f>
        <v>Muy Baja</v>
      </c>
      <c r="AI14" s="107">
        <f t="shared" si="1"/>
        <v>0.1296</v>
      </c>
      <c r="AJ14" s="108" t="str">
        <f>+IF(AK14&lt;=datos!$AD$11,datos!$AC$11,IF(AK14&lt;=datos!$AD$12,datos!$AC$12,IF(AK14&lt;=datos!$AD$13,datos!$AC$13,IF(AK14&lt;=datos!$AD$14,datos!$AC$14,IF(AK14&lt;=datos!$AD$15,datos!$AC$15,"")))))</f>
        <v>Mayor</v>
      </c>
      <c r="AK14" s="107">
        <f t="shared" si="2"/>
        <v>0.8</v>
      </c>
      <c r="AL14" s="108" t="str">
        <f ca="1" t="shared" si="0"/>
        <v>Alto</v>
      </c>
      <c r="AM14" s="225"/>
      <c r="AN14" s="227"/>
      <c r="AO14" s="229"/>
      <c r="AP14" s="200"/>
    </row>
    <row r="15" spans="1:42" ht="264.75" thickBot="1">
      <c r="A15" s="146">
        <v>4</v>
      </c>
      <c r="B15" s="84" t="s">
        <v>32</v>
      </c>
      <c r="C15" s="84" t="s">
        <v>250</v>
      </c>
      <c r="D15" s="90" t="str">
        <f>_xlfn.IFERROR(VLOOKUP(B15,datos!$B$1:$C$21,2,0),"")</f>
        <v>Asesorar en materia de comunicación, de acuerdo con las necesidades identificadas en la entidad, a los procesos de la Secretaría Distrital de Salud, a través de la creación de campañas y acciones de comunicación interna y externa para la divulgación de los programas, proyectos y actividades que contribuyan a fortalecer la imagen corporativa de la entidad ante la ciudadanía y posicionar los temas esenciales relacionados con los objetivos de la SDS.</v>
      </c>
      <c r="E15" s="84" t="s">
        <v>54</v>
      </c>
      <c r="F15" s="84" t="s">
        <v>333</v>
      </c>
      <c r="G15" s="84" t="s">
        <v>334</v>
      </c>
      <c r="H15" s="84" t="s">
        <v>233</v>
      </c>
      <c r="I15" s="84"/>
      <c r="J15" s="84" t="s">
        <v>335</v>
      </c>
      <c r="K15" s="139" t="s">
        <v>184</v>
      </c>
      <c r="L15" s="133" t="s">
        <v>59</v>
      </c>
      <c r="M15" s="143" t="s">
        <v>275</v>
      </c>
      <c r="N15" s="142">
        <v>2395</v>
      </c>
      <c r="O15" s="105" t="str">
        <f>_xlfn.IFERROR(VLOOKUP(P15,datos!$AC$2:$AE$7,3,0),"")</f>
        <v>Alta</v>
      </c>
      <c r="P15" s="144">
        <f>+IF(OR(N15="",N15=0),"",IF(N15&lt;=datos!$AD$3,datos!$AC$3,IF(AND(N15&gt;datos!$AD$3,N15&lt;=datos!$AD$4),datos!$AC$4,IF(AND(N15&gt;datos!$AD$4,N15&lt;=datos!$AD$5),datos!$AC$5,IF(AND(N15&gt;datos!$AD$5,N15&lt;=datos!$AD$6),datos!$AC$6,IF(N15&gt;datos!$AD$7,datos!$AC$7,0))))))</f>
        <v>0.8</v>
      </c>
      <c r="Q15" s="145" t="str">
        <f>+HLOOKUP(A15,'Impacto Riesgo de Corrupción'!$D$8:$AY$29,22,0)</f>
        <v>Mayor</v>
      </c>
      <c r="R15" s="144">
        <f>+IF(Q15="","",VLOOKUP(Q15,datos!$AC$12:$AD$15,2,0))</f>
        <v>0.8</v>
      </c>
      <c r="S15" s="134" t="str">
        <f ca="1">_xlfn.IFERROR(INDIRECT("datos!"&amp;HLOOKUP(Q15,calculo_imp,2,FALSE)&amp;VLOOKUP(O15,calculo_prob,2,FALSE)),"")</f>
        <v>Alto</v>
      </c>
      <c r="T15" s="92">
        <v>1</v>
      </c>
      <c r="U15" s="84" t="s">
        <v>338</v>
      </c>
      <c r="V15" s="83" t="s">
        <v>339</v>
      </c>
      <c r="W15" s="83" t="s">
        <v>340</v>
      </c>
      <c r="X15" s="83" t="s">
        <v>341</v>
      </c>
      <c r="Y15" s="83" t="s">
        <v>342</v>
      </c>
      <c r="Z15" s="83" t="s">
        <v>343</v>
      </c>
      <c r="AA15" s="83" t="s">
        <v>344</v>
      </c>
      <c r="AB15" s="83" t="s">
        <v>345</v>
      </c>
      <c r="AC15" s="83" t="s">
        <v>346</v>
      </c>
      <c r="AD15" s="90" t="str">
        <f>IF(AE15="","",VLOOKUP(AE15,datos!$AT$6:$AU$9,2,0))</f>
        <v>Probabilidad</v>
      </c>
      <c r="AE15" s="84" t="s">
        <v>80</v>
      </c>
      <c r="AF15" s="84" t="s">
        <v>84</v>
      </c>
      <c r="AG15" s="85">
        <f>IF(AND(AE15="",AF15=""),"",IF(AE15="",0,VLOOKUP(AE15,datos!$AP$3:$AR$7,3,0))+IF(AF15="",0,VLOOKUP(AF15,datos!$AP$3:$AR$7,3,0)))</f>
        <v>0.4</v>
      </c>
      <c r="AH15" s="103" t="str">
        <f>IF(OR(AI15="",AI15=0),"",IF(AI15&lt;=datos!$AC$3,datos!$AE$3,IF(AI15&lt;=datos!$AC$4,datos!$AE$4,IF(AI15&lt;=datos!$AC$5,datos!$AE$5,IF(AI15&lt;=datos!$AC$6,datos!$AE$6,IF(AI15&lt;=datos!$AC$7,datos!$AE$7,""))))))</f>
        <v>Media</v>
      </c>
      <c r="AI15" s="104">
        <f>IF(AD15="","",IF(T15=1,IF(AD15="Probabilidad",P15-(P15*AG15),P15),IF(AD15="Probabilidad",#REF!-(#REF!*AG15),#REF!)))</f>
        <v>0.48</v>
      </c>
      <c r="AJ15" s="105" t="str">
        <f>+IF(AK15&lt;=datos!$AD$11,datos!$AC$11,IF(AK15&lt;=datos!$AD$12,datos!$AC$12,IF(AK15&lt;=datos!$AD$13,datos!$AC$13,IF(AK15&lt;=datos!$AD$14,datos!$AC$14,IF(AK15&lt;=datos!$AD$15,datos!$AC$15,"")))))</f>
        <v>Mayor</v>
      </c>
      <c r="AK15" s="104">
        <f>IF(AD15="","",IF(T15=1,IF(AD15="Impacto",R15-(R15*AG15),R15),IF(AD15="Impacto",#REF!-(#REF!*AG15),#REF!)))</f>
        <v>0.8</v>
      </c>
      <c r="AL15" s="105" t="str">
        <f ca="1" t="shared" si="0"/>
        <v>Alto</v>
      </c>
      <c r="AM15" s="147"/>
      <c r="AN15" s="137"/>
      <c r="AO15" s="138"/>
      <c r="AP15" s="135"/>
    </row>
    <row r="16" spans="1:42" ht="348.75" thickBot="1">
      <c r="A16" s="141">
        <v>5</v>
      </c>
      <c r="B16" s="84" t="s">
        <v>32</v>
      </c>
      <c r="C16" s="84" t="s">
        <v>250</v>
      </c>
      <c r="D16" s="90" t="str">
        <f>_xlfn.IFERROR(VLOOKUP(B16,datos!$B$1:$C$21,2,0),"")</f>
        <v>Asesorar en materia de comunicación, de acuerdo con las necesidades identificadas en la entidad, a los procesos de la Secretaría Distrital de Salud, a través de la creación de campañas y acciones de comunicación interna y externa para la divulgación de los programas, proyectos y actividades que contribuyan a fortalecer la imagen corporativa de la entidad ante la ciudadanía y posicionar los temas esenciales relacionados con los objetivos de la SDS.</v>
      </c>
      <c r="E16" s="82" t="s">
        <v>55</v>
      </c>
      <c r="F16" s="82"/>
      <c r="G16" s="82" t="s">
        <v>336</v>
      </c>
      <c r="H16" s="84" t="s">
        <v>233</v>
      </c>
      <c r="I16" s="84"/>
      <c r="J16" s="82" t="s">
        <v>337</v>
      </c>
      <c r="K16" s="139" t="s">
        <v>184</v>
      </c>
      <c r="L16" s="140" t="s">
        <v>59</v>
      </c>
      <c r="M16" s="143" t="s">
        <v>275</v>
      </c>
      <c r="N16" s="142">
        <v>42</v>
      </c>
      <c r="O16" s="105" t="str">
        <f>_xlfn.IFERROR(VLOOKUP(P16,datos!$AC$2:$AE$7,3,0),"")</f>
        <v>Media</v>
      </c>
      <c r="P16" s="144">
        <f>+IF(OR(N16="",N16=0),"",IF(N16&lt;=datos!$AD$3,datos!$AC$3,IF(AND(N16&gt;datos!$AD$3,N16&lt;=datos!$AD$4),datos!$AC$4,IF(AND(N16&gt;datos!$AD$4,N16&lt;=datos!$AD$5),datos!$AC$5,IF(AND(N16&gt;datos!$AD$5,N16&lt;=datos!$AD$6),datos!$AC$6,IF(N16&gt;datos!$AD$7,datos!$AC$7,0))))))</f>
        <v>0.6</v>
      </c>
      <c r="Q16" s="145" t="str">
        <f>+HLOOKUP(A16,'Impacto Riesgo de Corrupción'!$D$8:$AY$29,22,0)</f>
        <v>Mayor</v>
      </c>
      <c r="R16" s="144">
        <f>+IF(Q16="","",VLOOKUP(Q16,datos!$AC$12:$AD$15,2,0))</f>
        <v>0.8</v>
      </c>
      <c r="S16" s="134" t="str">
        <f ca="1">_xlfn.IFERROR(INDIRECT("datos!"&amp;HLOOKUP(Q16,calculo_imp,2,FALSE)&amp;VLOOKUP(O16,calculo_prob,2,FALSE)),"")</f>
        <v>Alto</v>
      </c>
      <c r="T16" s="95">
        <v>1</v>
      </c>
      <c r="U16" s="82" t="s">
        <v>347</v>
      </c>
      <c r="V16" s="81" t="s">
        <v>339</v>
      </c>
      <c r="W16" s="81" t="s">
        <v>348</v>
      </c>
      <c r="X16" s="81" t="s">
        <v>349</v>
      </c>
      <c r="Y16" s="81" t="s">
        <v>350</v>
      </c>
      <c r="Z16" s="81" t="s">
        <v>351</v>
      </c>
      <c r="AA16" s="81" t="s">
        <v>352</v>
      </c>
      <c r="AB16" s="81" t="s">
        <v>353</v>
      </c>
      <c r="AC16" s="81" t="s">
        <v>354</v>
      </c>
      <c r="AD16" s="88" t="str">
        <f>IF(AE16="","",VLOOKUP(AE16,datos!$AT$6:$AU$9,2,0))</f>
        <v>Probabilidad</v>
      </c>
      <c r="AE16" s="82" t="s">
        <v>80</v>
      </c>
      <c r="AF16" s="82" t="s">
        <v>84</v>
      </c>
      <c r="AG16" s="87">
        <f>IF(AND(AE16="",AF16=""),"",IF(AE16="",0,VLOOKUP(AE16,datos!$AP$3:$AR$7,3,0))+IF(AF16="",0,VLOOKUP(AF16,datos!$AP$3:$AR$7,3,0)))</f>
        <v>0.4</v>
      </c>
      <c r="AH16" s="112" t="str">
        <f>IF(OR(AI16="",AI16=0),"",IF(AI16&lt;=datos!$AC$3,datos!$AE$3,IF(AI16&lt;=datos!$AC$4,datos!$AE$4,IF(AI16&lt;=datos!$AC$5,datos!$AE$5,IF(AI16&lt;=datos!$AC$6,datos!$AE$6,IF(AI16&lt;=datos!$AC$7,datos!$AE$7,""))))))</f>
        <v>Baja</v>
      </c>
      <c r="AI16" s="109">
        <f>IF(AD16="","",IF(T16=1,IF(AD16="Probabilidad",P16-(P16*AG16),P16),IF(AD16="Probabilidad",#REF!-(#REF!*AG16),#REF!)))</f>
        <v>0.36</v>
      </c>
      <c r="AJ16" s="110" t="str">
        <f>+IF(AK16&lt;=datos!$AD$11,datos!$AC$11,IF(AK16&lt;=datos!$AD$12,datos!$AC$12,IF(AK16&lt;=datos!$AD$13,datos!$AC$13,IF(AK16&lt;=datos!$AD$14,datos!$AC$14,IF(AK16&lt;=datos!$AD$15,datos!$AC$15,"")))))</f>
        <v>Mayor</v>
      </c>
      <c r="AK16" s="109">
        <f>IF(AD16="","",IF(T16=1,IF(AD16="Impacto",R16-(R16*AG16),R16),IF(AD16="Impacto",#REF!-(#REF!*AG16),#REF!)))</f>
        <v>0.8</v>
      </c>
      <c r="AL16" s="110" t="str">
        <f ca="1" t="shared" si="0"/>
        <v>Alto</v>
      </c>
      <c r="AM16" s="147"/>
      <c r="AN16" s="137"/>
      <c r="AO16" s="138"/>
      <c r="AP16" s="136"/>
    </row>
    <row r="17" spans="1:42" ht="216">
      <c r="A17" s="219">
        <v>6</v>
      </c>
      <c r="B17" s="187" t="s">
        <v>30</v>
      </c>
      <c r="C17" s="187" t="s">
        <v>250</v>
      </c>
      <c r="D17" s="185" t="str">
        <f>_xlfn.IFERROR(VLOOKUP(B17,datos!$B$1:$C$21,2,0),"")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17" s="187" t="s">
        <v>54</v>
      </c>
      <c r="F17" s="187" t="s">
        <v>355</v>
      </c>
      <c r="G17" s="187" t="s">
        <v>356</v>
      </c>
      <c r="H17" s="187" t="s">
        <v>232</v>
      </c>
      <c r="I17" s="187" t="s">
        <v>357</v>
      </c>
      <c r="J17" s="187" t="s">
        <v>358</v>
      </c>
      <c r="K17" s="189" t="s">
        <v>184</v>
      </c>
      <c r="L17" s="191" t="s">
        <v>57</v>
      </c>
      <c r="M17" s="195" t="s">
        <v>275</v>
      </c>
      <c r="N17" s="193">
        <v>150</v>
      </c>
      <c r="O17" s="221" t="str">
        <f>_xlfn.IFERROR(VLOOKUP(P17,datos!$AC$2:$AE$7,3,0),"")</f>
        <v>Media</v>
      </c>
      <c r="P17" s="217">
        <f>+IF(OR(N17="",N17=0),"",IF(N17&lt;=datos!$AD$3,datos!$AC$3,IF(AND(N17&gt;datos!$AD$3,N17&lt;=datos!$AD$4),datos!$AC$4,IF(AND(N17&gt;datos!$AD$4,N17&lt;=datos!$AD$5),datos!$AC$5,IF(AND(N17&gt;datos!$AD$5,N17&lt;=datos!$AD$6),datos!$AC$6,IF(N17&gt;datos!$AD$7,datos!$AC$7,0))))))</f>
        <v>0.6</v>
      </c>
      <c r="Q17" s="215" t="str">
        <f>+HLOOKUP(A17,'Impacto Riesgo de Corrupción'!$D$8:$AY$29,22,0)</f>
        <v>Mayor</v>
      </c>
      <c r="R17" s="217">
        <f>+IF(Q17="","",VLOOKUP(Q17,datos!$AC$12:$AD$15,2,0))</f>
        <v>0.8</v>
      </c>
      <c r="S17" s="197" t="str">
        <f ca="1">_xlfn.IFERROR(INDIRECT("datos!"&amp;HLOOKUP(Q17,calculo_imp,2,FALSE)&amp;VLOOKUP(O17,calculo_prob,2,FALSE)),"")</f>
        <v>Alto</v>
      </c>
      <c r="T17" s="92">
        <v>1</v>
      </c>
      <c r="U17" s="84" t="s">
        <v>367</v>
      </c>
      <c r="V17" s="83" t="s">
        <v>368</v>
      </c>
      <c r="W17" s="83" t="s">
        <v>369</v>
      </c>
      <c r="X17" s="83" t="s">
        <v>370</v>
      </c>
      <c r="Y17" s="83" t="s">
        <v>371</v>
      </c>
      <c r="Z17" s="83" t="s">
        <v>372</v>
      </c>
      <c r="AA17" s="83" t="s">
        <v>373</v>
      </c>
      <c r="AB17" s="83" t="s">
        <v>374</v>
      </c>
      <c r="AC17" s="83" t="s">
        <v>375</v>
      </c>
      <c r="AD17" s="90" t="str">
        <f>IF(AE17="","",VLOOKUP(AE17,datos!$AT$6:$AU$9,2,0))</f>
        <v>Probabilidad</v>
      </c>
      <c r="AE17" s="84" t="s">
        <v>81</v>
      </c>
      <c r="AF17" s="84" t="s">
        <v>84</v>
      </c>
      <c r="AG17" s="85">
        <f>IF(AND(AE17="",AF17=""),"",IF(AE17="",0,VLOOKUP(AE17,datos!$AP$3:$AR$7,3,0))+IF(AF17="",0,VLOOKUP(AF17,datos!$AP$3:$AR$7,3,0)))</f>
        <v>0.3</v>
      </c>
      <c r="AH17" s="103" t="str">
        <f>IF(OR(AI17="",AI17=0),"",IF(AI17&lt;=datos!$AC$3,datos!$AE$3,IF(AI17&lt;=datos!$AC$4,datos!$AE$4,IF(AI17&lt;=datos!$AC$5,datos!$AE$5,IF(AI17&lt;=datos!$AC$6,datos!$AE$6,IF(AI17&lt;=datos!$AC$7,datos!$AE$7,""))))))</f>
        <v>Media</v>
      </c>
      <c r="AI17" s="104">
        <f>IF(AD17="","",IF(T17=1,IF(AD17="Probabilidad",P17-(P17*AG17),P17),IF(AD17="Probabilidad",#REF!-(#REF!*AG17),#REF!)))</f>
        <v>0.42</v>
      </c>
      <c r="AJ17" s="105" t="str">
        <f>+IF(AK17&lt;=datos!$AD$11,datos!$AC$11,IF(AK17&lt;=datos!$AD$12,datos!$AC$12,IF(AK17&lt;=datos!$AD$13,datos!$AC$13,IF(AK17&lt;=datos!$AD$14,datos!$AC$14,IF(AK17&lt;=datos!$AD$15,datos!$AC$15,"")))))</f>
        <v>Mayor</v>
      </c>
      <c r="AK17" s="104">
        <f>IF(AD17="","",IF(T17=1,IF(AD17="Impacto",R17-(R17*AG17),R17),IF(AD17="Impacto",#REF!-(#REF!*AG17),#REF!)))</f>
        <v>0.8</v>
      </c>
      <c r="AL17" s="105" t="str">
        <f ca="1" t="shared" si="0"/>
        <v>Alto</v>
      </c>
      <c r="AM17" s="224" t="s">
        <v>92</v>
      </c>
      <c r="AN17" s="226" t="s">
        <v>423</v>
      </c>
      <c r="AO17" s="228" t="s">
        <v>424</v>
      </c>
      <c r="AP17" s="199" t="s">
        <v>425</v>
      </c>
    </row>
    <row r="18" spans="1:42" ht="108">
      <c r="A18" s="220"/>
      <c r="B18" s="188"/>
      <c r="C18" s="188"/>
      <c r="D18" s="186"/>
      <c r="E18" s="188"/>
      <c r="F18" s="188"/>
      <c r="G18" s="188"/>
      <c r="H18" s="188"/>
      <c r="I18" s="188"/>
      <c r="J18" s="188"/>
      <c r="K18" s="190"/>
      <c r="L18" s="192"/>
      <c r="M18" s="196"/>
      <c r="N18" s="194"/>
      <c r="O18" s="222"/>
      <c r="P18" s="218"/>
      <c r="Q18" s="216"/>
      <c r="R18" s="218" t="e">
        <f>IF(OR(#REF!=datos!$AB$10,#REF!=datos!$AB$16),"",VLOOKUP(#REF!,datos!$AA$10:$AC$21,3,0))</f>
        <v>#REF!</v>
      </c>
      <c r="S18" s="198"/>
      <c r="T18" s="93">
        <v>2</v>
      </c>
      <c r="U18" s="80" t="s">
        <v>376</v>
      </c>
      <c r="V18" s="79" t="s">
        <v>368</v>
      </c>
      <c r="W18" s="79" t="s">
        <v>377</v>
      </c>
      <c r="X18" s="79" t="s">
        <v>378</v>
      </c>
      <c r="Y18" s="79" t="s">
        <v>379</v>
      </c>
      <c r="Z18" s="79" t="s">
        <v>380</v>
      </c>
      <c r="AA18" s="79" t="s">
        <v>381</v>
      </c>
      <c r="AB18" s="79" t="s">
        <v>382</v>
      </c>
      <c r="AC18" s="79" t="s">
        <v>383</v>
      </c>
      <c r="AD18" s="89" t="str">
        <f>IF(AE18="","",VLOOKUP(AE18,datos!$AT$6:$AU$9,2,0))</f>
        <v>Probabilidad</v>
      </c>
      <c r="AE18" s="80" t="s">
        <v>81</v>
      </c>
      <c r="AF18" s="80" t="s">
        <v>84</v>
      </c>
      <c r="AG18" s="86">
        <f>IF(AND(AE18="",AF18=""),"",IF(AE18="",0,VLOOKUP(AE18,datos!$AP$3:$AR$7,3,0))+IF(AF18="",0,VLOOKUP(AF18,datos!$AP$3:$AR$7,3,0)))</f>
        <v>0.3</v>
      </c>
      <c r="AH18" s="106" t="str">
        <f>IF(OR(AI18="",AI18=0),"",IF(AI18&lt;=datos!$AC$3,datos!$AE$3,IF(AI18&lt;=datos!$AC$4,datos!$AE$4,IF(AI18&lt;=datos!$AC$5,datos!$AE$5,IF(AI18&lt;=datos!$AC$6,datos!$AE$6,IF(AI18&lt;=datos!$AC$7,datos!$AE$7,""))))))</f>
        <v>Baja</v>
      </c>
      <c r="AI18" s="107">
        <f t="shared" si="1"/>
        <v>0.294</v>
      </c>
      <c r="AJ18" s="108" t="str">
        <f>+IF(AK18&lt;=datos!$AD$11,datos!$AC$11,IF(AK18&lt;=datos!$AD$12,datos!$AC$12,IF(AK18&lt;=datos!$AD$13,datos!$AC$13,IF(AK18&lt;=datos!$AD$14,datos!$AC$14,IF(AK18&lt;=datos!$AD$15,datos!$AC$15,"")))))</f>
        <v>Mayor</v>
      </c>
      <c r="AK18" s="107">
        <f t="shared" si="2"/>
        <v>0.8</v>
      </c>
      <c r="AL18" s="108" t="str">
        <f ca="1" t="shared" si="0"/>
        <v>Alto</v>
      </c>
      <c r="AM18" s="225"/>
      <c r="AN18" s="227"/>
      <c r="AO18" s="229"/>
      <c r="AP18" s="200"/>
    </row>
    <row r="19" spans="1:42" ht="96.75" thickBot="1">
      <c r="A19" s="220"/>
      <c r="B19" s="188"/>
      <c r="C19" s="188"/>
      <c r="D19" s="186"/>
      <c r="E19" s="188"/>
      <c r="F19" s="188"/>
      <c r="G19" s="188"/>
      <c r="H19" s="188"/>
      <c r="I19" s="188"/>
      <c r="J19" s="188"/>
      <c r="K19" s="190"/>
      <c r="L19" s="192"/>
      <c r="M19" s="196"/>
      <c r="N19" s="194"/>
      <c r="O19" s="222"/>
      <c r="P19" s="218"/>
      <c r="Q19" s="216"/>
      <c r="R19" s="218" t="e">
        <f>IF(OR(#REF!=datos!$AB$10,#REF!=datos!$AB$16),"",VLOOKUP(#REF!,datos!$AA$10:$AC$21,3,0))</f>
        <v>#REF!</v>
      </c>
      <c r="S19" s="198"/>
      <c r="T19" s="93">
        <v>3</v>
      </c>
      <c r="U19" s="80" t="s">
        <v>384</v>
      </c>
      <c r="V19" s="79" t="s">
        <v>368</v>
      </c>
      <c r="W19" s="79" t="s">
        <v>385</v>
      </c>
      <c r="X19" s="79" t="s">
        <v>386</v>
      </c>
      <c r="Y19" s="79" t="s">
        <v>387</v>
      </c>
      <c r="Z19" s="79" t="s">
        <v>388</v>
      </c>
      <c r="AA19" s="79" t="s">
        <v>389</v>
      </c>
      <c r="AB19" s="79" t="s">
        <v>390</v>
      </c>
      <c r="AC19" s="79" t="s">
        <v>391</v>
      </c>
      <c r="AD19" s="89" t="str">
        <f>IF(AE19="","",VLOOKUP(AE19,datos!$AT$6:$AU$9,2,0))</f>
        <v>Probabilidad</v>
      </c>
      <c r="AE19" s="80" t="s">
        <v>81</v>
      </c>
      <c r="AF19" s="80" t="s">
        <v>84</v>
      </c>
      <c r="AG19" s="86">
        <f>IF(AND(AE19="",AF19=""),"",IF(AE19="",0,VLOOKUP(AE19,datos!$AP$3:$AR$7,3,0))+IF(AF19="",0,VLOOKUP(AF19,datos!$AP$3:$AR$7,3,0)))</f>
        <v>0.3</v>
      </c>
      <c r="AH19" s="106" t="str">
        <f>IF(OR(AI19="",AI19=0),"",IF(AI19&lt;=datos!$AC$3,datos!$AE$3,IF(AI19&lt;=datos!$AC$4,datos!$AE$4,IF(AI19&lt;=datos!$AC$5,datos!$AE$5,IF(AI19&lt;=datos!$AC$6,datos!$AE$6,IF(AI19&lt;=datos!$AC$7,datos!$AE$7,""))))))</f>
        <v>Baja</v>
      </c>
      <c r="AI19" s="107">
        <f t="shared" si="1"/>
        <v>0.20579999999999998</v>
      </c>
      <c r="AJ19" s="108" t="str">
        <f>+IF(AK19&lt;=datos!$AD$11,datos!$AC$11,IF(AK19&lt;=datos!$AD$12,datos!$AC$12,IF(AK19&lt;=datos!$AD$13,datos!$AC$13,IF(AK19&lt;=datos!$AD$14,datos!$AC$14,IF(AK19&lt;=datos!$AD$15,datos!$AC$15,"")))))</f>
        <v>Mayor</v>
      </c>
      <c r="AK19" s="107">
        <f t="shared" si="2"/>
        <v>0.8</v>
      </c>
      <c r="AL19" s="108" t="str">
        <f ca="1" t="shared" si="0"/>
        <v>Alto</v>
      </c>
      <c r="AM19" s="225"/>
      <c r="AN19" s="227"/>
      <c r="AO19" s="229"/>
      <c r="AP19" s="200"/>
    </row>
    <row r="20" spans="1:42" ht="204.75" thickBot="1">
      <c r="A20" s="146">
        <v>7</v>
      </c>
      <c r="B20" s="84" t="s">
        <v>30</v>
      </c>
      <c r="C20" s="84" t="s">
        <v>250</v>
      </c>
      <c r="D20" s="90" t="str">
        <f>_xlfn.IFERROR(VLOOKUP(B20,datos!$B$1:$C$21,2,0),"")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20" s="84" t="s">
        <v>54</v>
      </c>
      <c r="F20" s="84" t="s">
        <v>359</v>
      </c>
      <c r="G20" s="84" t="s">
        <v>360</v>
      </c>
      <c r="H20" s="84" t="s">
        <v>233</v>
      </c>
      <c r="I20" s="84" t="s">
        <v>361</v>
      </c>
      <c r="J20" s="84" t="s">
        <v>362</v>
      </c>
      <c r="K20" s="139" t="s">
        <v>184</v>
      </c>
      <c r="L20" s="133" t="s">
        <v>57</v>
      </c>
      <c r="M20" s="143" t="s">
        <v>275</v>
      </c>
      <c r="N20" s="142">
        <v>1500</v>
      </c>
      <c r="O20" s="105" t="str">
        <f>_xlfn.IFERROR(VLOOKUP(P20,datos!$AC$2:$AE$7,3,0),"")</f>
        <v>Alta</v>
      </c>
      <c r="P20" s="144">
        <f>+IF(OR(N20="",N20=0),"",IF(N20&lt;=datos!$AD$3,datos!$AC$3,IF(AND(N20&gt;datos!$AD$3,N20&lt;=datos!$AD$4),datos!$AC$4,IF(AND(N20&gt;datos!$AD$4,N20&lt;=datos!$AD$5),datos!$AC$5,IF(AND(N20&gt;datos!$AD$5,N20&lt;=datos!$AD$6),datos!$AC$6,IF(N20&gt;datos!$AD$7,datos!$AC$7,0))))))</f>
        <v>0.8</v>
      </c>
      <c r="Q20" s="145" t="str">
        <f>+HLOOKUP(A20,'Impacto Riesgo de Corrupción'!$D$8:$AY$29,22,0)</f>
        <v>Mayor</v>
      </c>
      <c r="R20" s="144">
        <f>+IF(Q20="","",VLOOKUP(Q20,datos!$AC$12:$AD$15,2,0))</f>
        <v>0.8</v>
      </c>
      <c r="S20" s="134" t="str">
        <f ca="1">_xlfn.IFERROR(INDIRECT("datos!"&amp;HLOOKUP(Q20,calculo_imp,2,FALSE)&amp;VLOOKUP(O20,calculo_prob,2,FALSE)),"")</f>
        <v>Alto</v>
      </c>
      <c r="T20" s="92">
        <v>1</v>
      </c>
      <c r="U20" s="84" t="s">
        <v>392</v>
      </c>
      <c r="V20" s="83" t="s">
        <v>368</v>
      </c>
      <c r="W20" s="83" t="s">
        <v>393</v>
      </c>
      <c r="X20" s="83" t="s">
        <v>394</v>
      </c>
      <c r="Y20" s="83" t="s">
        <v>395</v>
      </c>
      <c r="Z20" s="83" t="s">
        <v>396</v>
      </c>
      <c r="AA20" s="83" t="s">
        <v>397</v>
      </c>
      <c r="AB20" s="83" t="s">
        <v>398</v>
      </c>
      <c r="AC20" s="83" t="s">
        <v>399</v>
      </c>
      <c r="AD20" s="90" t="str">
        <f>IF(AE20="","",VLOOKUP(AE20,datos!$AT$6:$AU$9,2,0))</f>
        <v>Probabilidad</v>
      </c>
      <c r="AE20" s="84" t="s">
        <v>81</v>
      </c>
      <c r="AF20" s="84" t="s">
        <v>84</v>
      </c>
      <c r="AG20" s="85">
        <f>IF(AND(AE20="",AF20=""),"",IF(AE20="",0,VLOOKUP(AE20,datos!$AP$3:$AR$7,3,0))+IF(AF20="",0,VLOOKUP(AF20,datos!$AP$3:$AR$7,3,0)))</f>
        <v>0.3</v>
      </c>
      <c r="AH20" s="103" t="str">
        <f>IF(OR(AI20="",AI20=0),"",IF(AI20&lt;=datos!$AC$3,datos!$AE$3,IF(AI20&lt;=datos!$AC$4,datos!$AE$4,IF(AI20&lt;=datos!$AC$5,datos!$AE$5,IF(AI20&lt;=datos!$AC$6,datos!$AE$6,IF(AI20&lt;=datos!$AC$7,datos!$AE$7,""))))))</f>
        <v>Media</v>
      </c>
      <c r="AI20" s="104">
        <f>IF(AD20="","",IF(T20=1,IF(AD20="Probabilidad",P20-(P20*AG20),P20),IF(AD20="Probabilidad",#REF!-(#REF!*AG20),#REF!)))</f>
        <v>0.56</v>
      </c>
      <c r="AJ20" s="105" t="str">
        <f>+IF(AK20&lt;=datos!$AD$11,datos!$AC$11,IF(AK20&lt;=datos!$AD$12,datos!$AC$12,IF(AK20&lt;=datos!$AD$13,datos!$AC$13,IF(AK20&lt;=datos!$AD$14,datos!$AC$14,IF(AK20&lt;=datos!$AD$15,datos!$AC$15,"")))))</f>
        <v>Mayor</v>
      </c>
      <c r="AK20" s="104">
        <f>IF(AD20="","",IF(T20=1,IF(AD20="Impacto",R20-(R20*AG20),R20),IF(AD20="Impacto",#REF!-(#REF!*AG20),#REF!)))</f>
        <v>0.8</v>
      </c>
      <c r="AL20" s="105" t="str">
        <f aca="true" ca="1" t="shared" si="3" ref="AL20:AL38">_xlfn.IFERROR(INDIRECT("datos!"&amp;HLOOKUP(AJ20,calculo_imp,2,FALSE)&amp;VLOOKUP(AH20,calculo_prob,2,FALSE)),"")</f>
        <v>Alto</v>
      </c>
      <c r="AM20" s="147" t="s">
        <v>92</v>
      </c>
      <c r="AN20" s="137" t="s">
        <v>423</v>
      </c>
      <c r="AO20" s="138" t="s">
        <v>424</v>
      </c>
      <c r="AP20" s="135" t="s">
        <v>425</v>
      </c>
    </row>
    <row r="21" spans="1:42" ht="84">
      <c r="A21" s="219">
        <v>8</v>
      </c>
      <c r="B21" s="187" t="s">
        <v>30</v>
      </c>
      <c r="C21" s="187" t="s">
        <v>250</v>
      </c>
      <c r="D21" s="185" t="str">
        <f>_xlfn.IFERROR(VLOOKUP(B21,datos!$B$1:$C$21,2,0),"")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21" s="187" t="s">
        <v>54</v>
      </c>
      <c r="F21" s="187" t="s">
        <v>363</v>
      </c>
      <c r="G21" s="187" t="s">
        <v>360</v>
      </c>
      <c r="H21" s="187" t="s">
        <v>232</v>
      </c>
      <c r="I21" s="187" t="s">
        <v>357</v>
      </c>
      <c r="J21" s="187" t="s">
        <v>364</v>
      </c>
      <c r="K21" s="189" t="s">
        <v>184</v>
      </c>
      <c r="L21" s="191" t="s">
        <v>57</v>
      </c>
      <c r="M21" s="195" t="s">
        <v>275</v>
      </c>
      <c r="N21" s="193">
        <v>1300</v>
      </c>
      <c r="O21" s="221" t="str">
        <f>_xlfn.IFERROR(VLOOKUP(P21,datos!$AC$2:$AE$7,3,0),"")</f>
        <v>Alta</v>
      </c>
      <c r="P21" s="217">
        <f>+IF(OR(N21="",N21=0),"",IF(N21&lt;=datos!$AD$3,datos!$AC$3,IF(AND(N21&gt;datos!$AD$3,N21&lt;=datos!$AD$4),datos!$AC$4,IF(AND(N21&gt;datos!$AD$4,N21&lt;=datos!$AD$5),datos!$AC$5,IF(AND(N21&gt;datos!$AD$5,N21&lt;=datos!$AD$6),datos!$AC$6,IF(N21&gt;datos!$AD$7,datos!$AC$7,0))))))</f>
        <v>0.8</v>
      </c>
      <c r="Q21" s="215" t="str">
        <f>+HLOOKUP(A21,'Impacto Riesgo de Corrupción'!$D$8:$AY$29,22,0)</f>
        <v>Mayor</v>
      </c>
      <c r="R21" s="217">
        <f>+IF(Q21="","",VLOOKUP(Q21,datos!$AC$12:$AD$15,2,0))</f>
        <v>0.8</v>
      </c>
      <c r="S21" s="197" t="str">
        <f ca="1">_xlfn.IFERROR(INDIRECT("datos!"&amp;HLOOKUP(Q21,calculo_imp,2,FALSE)&amp;VLOOKUP(O21,calculo_prob,2,FALSE)),"")</f>
        <v>Alto</v>
      </c>
      <c r="T21" s="92">
        <v>1</v>
      </c>
      <c r="U21" s="84" t="s">
        <v>400</v>
      </c>
      <c r="V21" s="83" t="s">
        <v>401</v>
      </c>
      <c r="W21" s="83" t="s">
        <v>402</v>
      </c>
      <c r="X21" s="83" t="s">
        <v>403</v>
      </c>
      <c r="Y21" s="83" t="s">
        <v>404</v>
      </c>
      <c r="Z21" s="83" t="s">
        <v>405</v>
      </c>
      <c r="AA21" s="83" t="s">
        <v>406</v>
      </c>
      <c r="AB21" s="83" t="s">
        <v>407</v>
      </c>
      <c r="AC21" s="83" t="s">
        <v>399</v>
      </c>
      <c r="AD21" s="90" t="str">
        <f>IF(AE21="","",VLOOKUP(AE21,datos!$AT$6:$AU$9,2,0))</f>
        <v>Probabilidad</v>
      </c>
      <c r="AE21" s="84" t="s">
        <v>81</v>
      </c>
      <c r="AF21" s="84" t="s">
        <v>84</v>
      </c>
      <c r="AG21" s="85">
        <f>IF(AND(AE21="",AF21=""),"",IF(AE21="",0,VLOOKUP(AE21,datos!$AP$3:$AR$7,3,0))+IF(AF21="",0,VLOOKUP(AF21,datos!$AP$3:$AR$7,3,0)))</f>
        <v>0.3</v>
      </c>
      <c r="AH21" s="103" t="str">
        <f>IF(OR(AI21="",AI21=0),"",IF(AI21&lt;=datos!$AC$3,datos!$AE$3,IF(AI21&lt;=datos!$AC$4,datos!$AE$4,IF(AI21&lt;=datos!$AC$5,datos!$AE$5,IF(AI21&lt;=datos!$AC$6,datos!$AE$6,IF(AI21&lt;=datos!$AC$7,datos!$AE$7,""))))))</f>
        <v>Media</v>
      </c>
      <c r="AI21" s="104">
        <f>IF(AD21="","",IF(T21=1,IF(AD21="Probabilidad",P21-(P21*AG21),P21),IF(AD21="Probabilidad",#REF!-(#REF!*AG21),#REF!)))</f>
        <v>0.56</v>
      </c>
      <c r="AJ21" s="105" t="str">
        <f>+IF(AK21&lt;=datos!$AD$11,datos!$AC$11,IF(AK21&lt;=datos!$AD$12,datos!$AC$12,IF(AK21&lt;=datos!$AD$13,datos!$AC$13,IF(AK21&lt;=datos!$AD$14,datos!$AC$14,IF(AK21&lt;=datos!$AD$15,datos!$AC$15,"")))))</f>
        <v>Mayor</v>
      </c>
      <c r="AK21" s="104">
        <f>IF(AD21="","",IF(T21=1,IF(AD21="Impacto",R21-(R21*AG21),R21),IF(AD21="Impacto",#REF!-(#REF!*AG21),#REF!)))</f>
        <v>0.8</v>
      </c>
      <c r="AL21" s="105" t="str">
        <f ca="1" t="shared" si="3"/>
        <v>Alto</v>
      </c>
      <c r="AM21" s="224" t="s">
        <v>92</v>
      </c>
      <c r="AN21" s="226" t="s">
        <v>426</v>
      </c>
      <c r="AO21" s="228" t="s">
        <v>424</v>
      </c>
      <c r="AP21" s="199" t="s">
        <v>425</v>
      </c>
    </row>
    <row r="22" spans="1:42" ht="120.75" thickBot="1">
      <c r="A22" s="220"/>
      <c r="B22" s="188"/>
      <c r="C22" s="188"/>
      <c r="D22" s="186"/>
      <c r="E22" s="188"/>
      <c r="F22" s="188"/>
      <c r="G22" s="188"/>
      <c r="H22" s="188"/>
      <c r="I22" s="188"/>
      <c r="J22" s="188"/>
      <c r="K22" s="190"/>
      <c r="L22" s="192"/>
      <c r="M22" s="196"/>
      <c r="N22" s="194"/>
      <c r="O22" s="222"/>
      <c r="P22" s="218"/>
      <c r="Q22" s="216"/>
      <c r="R22" s="218" t="e">
        <f>IF(OR(#REF!=datos!$AB$10,#REF!=datos!$AB$16),"",VLOOKUP(#REF!,datos!$AA$10:$AC$21,3,0))</f>
        <v>#REF!</v>
      </c>
      <c r="S22" s="198"/>
      <c r="T22" s="93">
        <v>2</v>
      </c>
      <c r="U22" s="80" t="s">
        <v>408</v>
      </c>
      <c r="V22" s="79" t="s">
        <v>409</v>
      </c>
      <c r="W22" s="79" t="s">
        <v>410</v>
      </c>
      <c r="X22" s="79" t="s">
        <v>411</v>
      </c>
      <c r="Y22" s="79" t="s">
        <v>412</v>
      </c>
      <c r="Z22" s="79" t="s">
        <v>316</v>
      </c>
      <c r="AA22" s="79" t="s">
        <v>413</v>
      </c>
      <c r="AB22" s="79" t="s">
        <v>414</v>
      </c>
      <c r="AC22" s="79" t="s">
        <v>399</v>
      </c>
      <c r="AD22" s="89" t="str">
        <f>IF(AE22="","",VLOOKUP(AE22,datos!$AT$6:$AU$9,2,0))</f>
        <v>Probabilidad</v>
      </c>
      <c r="AE22" s="80" t="s">
        <v>81</v>
      </c>
      <c r="AF22" s="80" t="s">
        <v>84</v>
      </c>
      <c r="AG22" s="86">
        <f>IF(AND(AE22="",AF22=""),"",IF(AE22="",0,VLOOKUP(AE22,datos!$AP$3:$AR$7,3,0))+IF(AF22="",0,VLOOKUP(AF22,datos!$AP$3:$AR$7,3,0)))</f>
        <v>0.3</v>
      </c>
      <c r="AH22" s="106" t="str">
        <f>IF(OR(AI22="",AI22=0),"",IF(AI22&lt;=datos!$AC$3,datos!$AE$3,IF(AI22&lt;=datos!$AC$4,datos!$AE$4,IF(AI22&lt;=datos!$AC$5,datos!$AE$5,IF(AI22&lt;=datos!$AC$6,datos!$AE$6,IF(AI22&lt;=datos!$AC$7,datos!$AE$7,""))))))</f>
        <v>Baja</v>
      </c>
      <c r="AI22" s="107">
        <f>IF(AD22="","",IF(T22=1,IF(AD22="Probabilidad",P22-(P22*AG22),P22),IF(AD22="Probabilidad",AI21-(AI21*AG22),AI21)))</f>
        <v>0.392</v>
      </c>
      <c r="AJ22" s="108" t="str">
        <f>+IF(AK22&lt;=datos!$AD$11,datos!$AC$11,IF(AK22&lt;=datos!$AD$12,datos!$AC$12,IF(AK22&lt;=datos!$AD$13,datos!$AC$13,IF(AK22&lt;=datos!$AD$14,datos!$AC$14,IF(AK22&lt;=datos!$AD$15,datos!$AC$15,"")))))</f>
        <v>Mayor</v>
      </c>
      <c r="AK22" s="107">
        <f>IF(AD22="","",IF(T22=1,IF(AD22="Impacto",R22-(R22*AG22),R22),IF(AD22="Impacto",AK21-(AK21*AG22),AK21)))</f>
        <v>0.8</v>
      </c>
      <c r="AL22" s="108" t="str">
        <f ca="1" t="shared" si="3"/>
        <v>Alto</v>
      </c>
      <c r="AM22" s="225"/>
      <c r="AN22" s="227"/>
      <c r="AO22" s="229"/>
      <c r="AP22" s="200"/>
    </row>
    <row r="23" spans="1:42" ht="204.75" thickBot="1">
      <c r="A23" s="141">
        <v>9</v>
      </c>
      <c r="B23" s="84" t="s">
        <v>30</v>
      </c>
      <c r="C23" s="84" t="s">
        <v>250</v>
      </c>
      <c r="D23" s="90" t="str">
        <f>_xlfn.IFERROR(VLOOKUP(B23,datos!$B$1:$C$21,2,0),"")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23" s="82" t="s">
        <v>54</v>
      </c>
      <c r="F23" s="82" t="s">
        <v>365</v>
      </c>
      <c r="G23" s="82" t="s">
        <v>360</v>
      </c>
      <c r="H23" s="84" t="s">
        <v>232</v>
      </c>
      <c r="I23" s="84" t="s">
        <v>361</v>
      </c>
      <c r="J23" s="82" t="s">
        <v>366</v>
      </c>
      <c r="K23" s="139" t="s">
        <v>184</v>
      </c>
      <c r="L23" s="140" t="s">
        <v>57</v>
      </c>
      <c r="M23" s="143" t="s">
        <v>275</v>
      </c>
      <c r="N23" s="142">
        <v>20</v>
      </c>
      <c r="O23" s="105" t="str">
        <f>_xlfn.IFERROR(VLOOKUP(P23,datos!$AC$2:$AE$7,3,0),"")</f>
        <v>Baja</v>
      </c>
      <c r="P23" s="144">
        <f>+IF(OR(N23="",N23=0),"",IF(N23&lt;=datos!$AD$3,datos!$AC$3,IF(AND(N23&gt;datos!$AD$3,N23&lt;=datos!$AD$4),datos!$AC$4,IF(AND(N23&gt;datos!$AD$4,N23&lt;=datos!$AD$5),datos!$AC$5,IF(AND(N23&gt;datos!$AD$5,N23&lt;=datos!$AD$6),datos!$AC$6,IF(N23&gt;datos!$AD$7,datos!$AC$7,0))))))</f>
        <v>0.4</v>
      </c>
      <c r="Q23" s="145" t="str">
        <f>+HLOOKUP(A23,'Impacto Riesgo de Corrupción'!$D$8:$AY$29,22,0)</f>
        <v>Mayor</v>
      </c>
      <c r="R23" s="144">
        <f>+IF(Q23="","",VLOOKUP(Q23,datos!$AC$12:$AD$15,2,0))</f>
        <v>0.8</v>
      </c>
      <c r="S23" s="134" t="str">
        <f ca="1">_xlfn.IFERROR(INDIRECT("datos!"&amp;HLOOKUP(Q23,calculo_imp,2,FALSE)&amp;VLOOKUP(O23,calculo_prob,2,FALSE)),"")</f>
        <v>Alto</v>
      </c>
      <c r="T23" s="95">
        <v>1</v>
      </c>
      <c r="U23" s="82" t="s">
        <v>415</v>
      </c>
      <c r="V23" s="81" t="s">
        <v>416</v>
      </c>
      <c r="W23" s="81" t="s">
        <v>417</v>
      </c>
      <c r="X23" s="81" t="s">
        <v>418</v>
      </c>
      <c r="Y23" s="81" t="s">
        <v>419</v>
      </c>
      <c r="Z23" s="81" t="s">
        <v>420</v>
      </c>
      <c r="AA23" s="81" t="s">
        <v>421</v>
      </c>
      <c r="AB23" s="81" t="s">
        <v>422</v>
      </c>
      <c r="AC23" s="81" t="s">
        <v>399</v>
      </c>
      <c r="AD23" s="88" t="str">
        <f>IF(AE23="","",VLOOKUP(AE23,datos!$AT$6:$AU$9,2,0))</f>
        <v>Probabilidad</v>
      </c>
      <c r="AE23" s="82" t="s">
        <v>81</v>
      </c>
      <c r="AF23" s="82" t="s">
        <v>84</v>
      </c>
      <c r="AG23" s="87">
        <f>IF(AND(AE23="",AF23=""),"",IF(AE23="",0,VLOOKUP(AE23,datos!$AP$3:$AR$7,3,0))+IF(AF23="",0,VLOOKUP(AF23,datos!$AP$3:$AR$7,3,0)))</f>
        <v>0.3</v>
      </c>
      <c r="AH23" s="112" t="str">
        <f>IF(OR(AI23="",AI23=0),"",IF(AI23&lt;=datos!$AC$3,datos!$AE$3,IF(AI23&lt;=datos!$AC$4,datos!$AE$4,IF(AI23&lt;=datos!$AC$5,datos!$AE$5,IF(AI23&lt;=datos!$AC$6,datos!$AE$6,IF(AI23&lt;=datos!$AC$7,datos!$AE$7,""))))))</f>
        <v>Baja</v>
      </c>
      <c r="AI23" s="109">
        <f>IF(AD23="","",IF(T23=1,IF(AD23="Probabilidad",P23-(P23*AG23),P23),IF(AD23="Probabilidad",#REF!-(#REF!*AG23),#REF!)))</f>
        <v>0.28</v>
      </c>
      <c r="AJ23" s="110" t="str">
        <f>+IF(AK23&lt;=datos!$AD$11,datos!$AC$11,IF(AK23&lt;=datos!$AD$12,datos!$AC$12,IF(AK23&lt;=datos!$AD$13,datos!$AC$13,IF(AK23&lt;=datos!$AD$14,datos!$AC$14,IF(AK23&lt;=datos!$AD$15,datos!$AC$15,"")))))</f>
        <v>Mayor</v>
      </c>
      <c r="AK23" s="109">
        <f>IF(AD23="","",IF(T23=1,IF(AD23="Impacto",R23-(R23*AG23),R23),IF(AD23="Impacto",#REF!-(#REF!*AG23),#REF!)))</f>
        <v>0.8</v>
      </c>
      <c r="AL23" s="110" t="str">
        <f ca="1" t="shared" si="3"/>
        <v>Alto</v>
      </c>
      <c r="AM23" s="147" t="s">
        <v>92</v>
      </c>
      <c r="AN23" s="137" t="s">
        <v>426</v>
      </c>
      <c r="AO23" s="138" t="s">
        <v>424</v>
      </c>
      <c r="AP23" s="136" t="s">
        <v>425</v>
      </c>
    </row>
    <row r="24" spans="1:42" ht="276.75" thickBot="1">
      <c r="A24" s="146">
        <v>10</v>
      </c>
      <c r="B24" s="84" t="s">
        <v>35</v>
      </c>
      <c r="C24" s="84" t="s">
        <v>247</v>
      </c>
      <c r="D24" s="90" t="str">
        <f>_xlfn.IFERROR(VLOOKUP(B24,datos!$B$1:$C$21,2,0),"")</f>
        <v>Gestionar las urgencias, emergencias y desastres del sector salud en la ciudad de Bogotá, mediante la aplicación del procedimiento de regulación de la urgencia médica y de protocolos, planes y procedimientos ante situaciones de emergencias y desastres para preservar la salud e impactar la morbimortalidad de la población del Distrito Capital.</v>
      </c>
      <c r="E24" s="84" t="s">
        <v>55</v>
      </c>
      <c r="F24" s="84" t="s">
        <v>427</v>
      </c>
      <c r="G24" s="84" t="s">
        <v>428</v>
      </c>
      <c r="H24" s="84" t="s">
        <v>233</v>
      </c>
      <c r="I24" s="84" t="s">
        <v>429</v>
      </c>
      <c r="J24" s="84" t="s">
        <v>430</v>
      </c>
      <c r="K24" s="139" t="s">
        <v>184</v>
      </c>
      <c r="L24" s="133" t="s">
        <v>197</v>
      </c>
      <c r="M24" s="143" t="s">
        <v>12</v>
      </c>
      <c r="N24" s="142">
        <v>16000</v>
      </c>
      <c r="O24" s="105" t="str">
        <f>_xlfn.IFERROR(VLOOKUP(P24,datos!$AC$2:$AE$7,3,0),"")</f>
        <v>Muy Alta</v>
      </c>
      <c r="P24" s="144">
        <f>+IF(OR(N24="",N24=0),"",IF(N24&lt;=datos!$AD$3,datos!$AC$3,IF(AND(N24&gt;datos!$AD$3,N24&lt;=datos!$AD$4),datos!$AC$4,IF(AND(N24&gt;datos!$AD$4,N24&lt;=datos!$AD$5),datos!$AC$5,IF(AND(N24&gt;datos!$AD$5,N24&lt;=datos!$AD$6),datos!$AC$6,IF(N24&gt;datos!$AD$7,datos!$AC$7,0))))))</f>
        <v>1</v>
      </c>
      <c r="Q24" s="145" t="str">
        <f>+HLOOKUP(A24,'Impacto Riesgo de Corrupción'!$D$8:$AY$29,22,0)</f>
        <v>Catastrófico</v>
      </c>
      <c r="R24" s="144">
        <f>+IF(Q24="","",VLOOKUP(Q24,datos!$AC$12:$AD$15,2,0))</f>
        <v>1</v>
      </c>
      <c r="S24" s="134" t="str">
        <f ca="1">_xlfn.IFERROR(INDIRECT("datos!"&amp;HLOOKUP(Q24,calculo_imp,2,FALSE)&amp;VLOOKUP(O24,calculo_prob,2,FALSE)),"")</f>
        <v>Extremo</v>
      </c>
      <c r="T24" s="92">
        <v>1</v>
      </c>
      <c r="U24" s="84" t="s">
        <v>431</v>
      </c>
      <c r="V24" s="83" t="s">
        <v>432</v>
      </c>
      <c r="W24" s="83" t="s">
        <v>433</v>
      </c>
      <c r="X24" s="83" t="s">
        <v>434</v>
      </c>
      <c r="Y24" s="83" t="s">
        <v>435</v>
      </c>
      <c r="Z24" s="83" t="s">
        <v>436</v>
      </c>
      <c r="AA24" s="83" t="s">
        <v>437</v>
      </c>
      <c r="AB24" s="83" t="s">
        <v>438</v>
      </c>
      <c r="AC24" s="83" t="s">
        <v>439</v>
      </c>
      <c r="AD24" s="90" t="str">
        <f>IF(AE24="","",VLOOKUP(AE24,datos!$AT$6:$AU$9,2,0))</f>
        <v>Probabilidad</v>
      </c>
      <c r="AE24" s="84" t="s">
        <v>81</v>
      </c>
      <c r="AF24" s="84" t="s">
        <v>84</v>
      </c>
      <c r="AG24" s="85">
        <f>IF(AND(AE24="",AF24=""),"",IF(AE24="",0,VLOOKUP(AE24,datos!$AP$3:$AR$7,3,0))+IF(AF24="",0,VLOOKUP(AF24,datos!$AP$3:$AR$7,3,0)))</f>
        <v>0.3</v>
      </c>
      <c r="AH24" s="103" t="str">
        <f>IF(OR(AI24="",AI24=0),"",IF(AI24&lt;=datos!$AC$3,datos!$AE$3,IF(AI24&lt;=datos!$AC$4,datos!$AE$4,IF(AI24&lt;=datos!$AC$5,datos!$AE$5,IF(AI24&lt;=datos!$AC$6,datos!$AE$6,IF(AI24&lt;=datos!$AC$7,datos!$AE$7,""))))))</f>
        <v>Alta</v>
      </c>
      <c r="AI24" s="104">
        <f>IF(AD24="","",IF(T24=1,IF(AD24="Probabilidad",P24-(P24*AG24),P24),IF(AD24="Probabilidad",#REF!-(#REF!*AG24),#REF!)))</f>
        <v>0.7</v>
      </c>
      <c r="AJ24" s="105" t="str">
        <f>+IF(AK24&lt;=datos!$AD$11,datos!$AC$11,IF(AK24&lt;=datos!$AD$12,datos!$AC$12,IF(AK24&lt;=datos!$AD$13,datos!$AC$13,IF(AK24&lt;=datos!$AD$14,datos!$AC$14,IF(AK24&lt;=datos!$AD$15,datos!$AC$15,"")))))</f>
        <v>Catastrófico</v>
      </c>
      <c r="AK24" s="104">
        <f>IF(AD24="","",IF(T24=1,IF(AD24="Impacto",R24-(R24*AG24),R24),IF(AD24="Impacto",#REF!-(#REF!*AG24),#REF!)))</f>
        <v>1</v>
      </c>
      <c r="AL24" s="105" t="str">
        <f ca="1" t="shared" si="3"/>
        <v>Extremo</v>
      </c>
      <c r="AM24" s="147" t="s">
        <v>92</v>
      </c>
      <c r="AN24" s="137"/>
      <c r="AO24" s="138"/>
      <c r="AP24" s="135"/>
    </row>
    <row r="25" spans="1:42" ht="72">
      <c r="A25" s="219">
        <v>11</v>
      </c>
      <c r="B25" s="187" t="s">
        <v>27</v>
      </c>
      <c r="C25" s="187" t="s">
        <v>250</v>
      </c>
      <c r="D25" s="185" t="str">
        <f>_xlfn.IFERROR(VLOOKUP(B25,datos!$B$1:$C$21,2,0),"")</f>
        <v>Evaluar en la Secretaria Distrital de Salud, los sistemas de gestión y control, mediante metodologías de auditoría y de seguimiento, promoviendo la cultura del autocontrol, mejoramiento continuo y acciones eficaces en las líneas de defensa.</v>
      </c>
      <c r="E25" s="187" t="s">
        <v>55</v>
      </c>
      <c r="F25" s="187" t="s">
        <v>440</v>
      </c>
      <c r="G25" s="187" t="s">
        <v>441</v>
      </c>
      <c r="H25" s="187" t="s">
        <v>233</v>
      </c>
      <c r="I25" s="187" t="s">
        <v>442</v>
      </c>
      <c r="J25" s="187" t="s">
        <v>443</v>
      </c>
      <c r="K25" s="189" t="s">
        <v>184</v>
      </c>
      <c r="L25" s="191" t="s">
        <v>57</v>
      </c>
      <c r="M25" s="195" t="s">
        <v>275</v>
      </c>
      <c r="N25" s="193">
        <v>36</v>
      </c>
      <c r="O25" s="221" t="str">
        <f>_xlfn.IFERROR(VLOOKUP(P25,datos!$AC$2:$AE$7,3,0),"")</f>
        <v>Media</v>
      </c>
      <c r="P25" s="217">
        <f>+IF(OR(N25="",N25=0),"",IF(N25&lt;=datos!$AD$3,datos!$AC$3,IF(AND(N25&gt;datos!$AD$3,N25&lt;=datos!$AD$4),datos!$AC$4,IF(AND(N25&gt;datos!$AD$4,N25&lt;=datos!$AD$5),datos!$AC$5,IF(AND(N25&gt;datos!$AD$5,N25&lt;=datos!$AD$6),datos!$AC$6,IF(N25&gt;datos!$AD$7,datos!$AC$7,0))))))</f>
        <v>0.6</v>
      </c>
      <c r="Q25" s="215" t="str">
        <f>+HLOOKUP(A25,'Impacto Riesgo de Corrupción'!$D$8:$AY$29,22,0)</f>
        <v>Mayor</v>
      </c>
      <c r="R25" s="217">
        <f>+IF(Q25="","",VLOOKUP(Q25,datos!$AC$12:$AD$15,2,0))</f>
        <v>0.8</v>
      </c>
      <c r="S25" s="197" t="str">
        <f ca="1">_xlfn.IFERROR(INDIRECT("datos!"&amp;HLOOKUP(Q25,calculo_imp,2,FALSE)&amp;VLOOKUP(O25,calculo_prob,2,FALSE)),"")</f>
        <v>Alto</v>
      </c>
      <c r="T25" s="92">
        <v>1</v>
      </c>
      <c r="U25" s="84" t="s">
        <v>444</v>
      </c>
      <c r="V25" s="83" t="s">
        <v>445</v>
      </c>
      <c r="W25" s="83" t="s">
        <v>446</v>
      </c>
      <c r="X25" s="83" t="s">
        <v>447</v>
      </c>
      <c r="Y25" s="83" t="s">
        <v>448</v>
      </c>
      <c r="Z25" s="83" t="s">
        <v>449</v>
      </c>
      <c r="AA25" s="83" t="s">
        <v>450</v>
      </c>
      <c r="AB25" s="83" t="s">
        <v>451</v>
      </c>
      <c r="AC25" s="83" t="s">
        <v>452</v>
      </c>
      <c r="AD25" s="90" t="str">
        <f>IF(AE25="","",VLOOKUP(AE25,datos!$AT$6:$AU$9,2,0))</f>
        <v>Probabilidad</v>
      </c>
      <c r="AE25" s="84" t="s">
        <v>80</v>
      </c>
      <c r="AF25" s="84" t="s">
        <v>84</v>
      </c>
      <c r="AG25" s="85">
        <f>IF(AND(AE25="",AF25=""),"",IF(AE25="",0,VLOOKUP(AE25,datos!$AP$3:$AR$7,3,0))+IF(AF25="",0,VLOOKUP(AF25,datos!$AP$3:$AR$7,3,0)))</f>
        <v>0.4</v>
      </c>
      <c r="AH25" s="103" t="str">
        <f>IF(OR(AI25="",AI25=0),"",IF(AI25&lt;=datos!$AC$3,datos!$AE$3,IF(AI25&lt;=datos!$AC$4,datos!$AE$4,IF(AI25&lt;=datos!$AC$5,datos!$AE$5,IF(AI25&lt;=datos!$AC$6,datos!$AE$6,IF(AI25&lt;=datos!$AC$7,datos!$AE$7,""))))))</f>
        <v>Baja</v>
      </c>
      <c r="AI25" s="104">
        <f>IF(AD25="","",IF(T25=1,IF(AD25="Probabilidad",P25-(P25*AG25),P25),IF(AD25="Probabilidad",#REF!-(#REF!*AG25),#REF!)))</f>
        <v>0.36</v>
      </c>
      <c r="AJ25" s="105" t="str">
        <f>+IF(AK25&lt;=datos!$AD$11,datos!$AC$11,IF(AK25&lt;=datos!$AD$12,datos!$AC$12,IF(AK25&lt;=datos!$AD$13,datos!$AC$13,IF(AK25&lt;=datos!$AD$14,datos!$AC$14,IF(AK25&lt;=datos!$AD$15,datos!$AC$15,"")))))</f>
        <v>Mayor</v>
      </c>
      <c r="AK25" s="104">
        <f>IF(AD25="","",IF(T25=1,IF(AD25="Impacto",R25-(R25*AG25),R25),IF(AD25="Impacto",#REF!-(#REF!*AG25),#REF!)))</f>
        <v>0.8</v>
      </c>
      <c r="AL25" s="105" t="str">
        <f ca="1" t="shared" si="3"/>
        <v>Alto</v>
      </c>
      <c r="AM25" s="224"/>
      <c r="AN25" s="226"/>
      <c r="AO25" s="228"/>
      <c r="AP25" s="199"/>
    </row>
    <row r="26" spans="1:42" ht="48.75" thickBot="1">
      <c r="A26" s="220"/>
      <c r="B26" s="188"/>
      <c r="C26" s="188"/>
      <c r="D26" s="186"/>
      <c r="E26" s="188"/>
      <c r="F26" s="188"/>
      <c r="G26" s="188"/>
      <c r="H26" s="188"/>
      <c r="I26" s="188"/>
      <c r="J26" s="188"/>
      <c r="K26" s="190"/>
      <c r="L26" s="192"/>
      <c r="M26" s="196"/>
      <c r="N26" s="194"/>
      <c r="O26" s="222"/>
      <c r="P26" s="218"/>
      <c r="Q26" s="216"/>
      <c r="R26" s="218" t="e">
        <f>IF(OR(#REF!=datos!$AB$10,#REF!=datos!$AB$16),"",VLOOKUP(#REF!,datos!$AA$10:$AC$21,3,0))</f>
        <v>#REF!</v>
      </c>
      <c r="S26" s="198"/>
      <c r="T26" s="93">
        <v>2</v>
      </c>
      <c r="U26" s="80" t="s">
        <v>453</v>
      </c>
      <c r="V26" s="79" t="s">
        <v>454</v>
      </c>
      <c r="W26" s="79" t="s">
        <v>455</v>
      </c>
      <c r="X26" s="79" t="s">
        <v>456</v>
      </c>
      <c r="Y26" s="79" t="s">
        <v>457</v>
      </c>
      <c r="Z26" s="79" t="s">
        <v>458</v>
      </c>
      <c r="AA26" s="79" t="s">
        <v>459</v>
      </c>
      <c r="AB26" s="79" t="s">
        <v>460</v>
      </c>
      <c r="AC26" s="79" t="s">
        <v>452</v>
      </c>
      <c r="AD26" s="89" t="str">
        <f>IF(AE26="","",VLOOKUP(AE26,datos!$AT$6:$AU$9,2,0))</f>
        <v>Probabilidad</v>
      </c>
      <c r="AE26" s="80" t="s">
        <v>80</v>
      </c>
      <c r="AF26" s="80" t="s">
        <v>84</v>
      </c>
      <c r="AG26" s="86">
        <f>IF(AND(AE26="",AF26=""),"",IF(AE26="",0,VLOOKUP(AE26,datos!$AP$3:$AR$7,3,0))+IF(AF26="",0,VLOOKUP(AF26,datos!$AP$3:$AR$7,3,0)))</f>
        <v>0.4</v>
      </c>
      <c r="AH26" s="106" t="str">
        <f>IF(OR(AI26="",AI26=0),"",IF(AI26&lt;=datos!$AC$3,datos!$AE$3,IF(AI26&lt;=datos!$AC$4,datos!$AE$4,IF(AI26&lt;=datos!$AC$5,datos!$AE$5,IF(AI26&lt;=datos!$AC$6,datos!$AE$6,IF(AI26&lt;=datos!$AC$7,datos!$AE$7,""))))))</f>
        <v>Baja</v>
      </c>
      <c r="AI26" s="107">
        <f>IF(AD26="","",IF(T26=1,IF(AD26="Probabilidad",P26-(P26*AG26),P26),IF(AD26="Probabilidad",AI25-(AI25*AG26),AI25)))</f>
        <v>0.216</v>
      </c>
      <c r="AJ26" s="108" t="str">
        <f>+IF(AK26&lt;=datos!$AD$11,datos!$AC$11,IF(AK26&lt;=datos!$AD$12,datos!$AC$12,IF(AK26&lt;=datos!$AD$13,datos!$AC$13,IF(AK26&lt;=datos!$AD$14,datos!$AC$14,IF(AK26&lt;=datos!$AD$15,datos!$AC$15,"")))))</f>
        <v>Mayor</v>
      </c>
      <c r="AK26" s="107">
        <f>IF(AD26="","",IF(T26=1,IF(AD26="Impacto",R26-(R26*AG26),R26),IF(AD26="Impacto",AK25-(AK25*AG26),AK25)))</f>
        <v>0.8</v>
      </c>
      <c r="AL26" s="108" t="str">
        <f ca="1" t="shared" si="3"/>
        <v>Alto</v>
      </c>
      <c r="AM26" s="225"/>
      <c r="AN26" s="227"/>
      <c r="AO26" s="229"/>
      <c r="AP26" s="200"/>
    </row>
    <row r="27" spans="1:42" ht="60">
      <c r="A27" s="219">
        <v>12</v>
      </c>
      <c r="B27" s="187" t="s">
        <v>39</v>
      </c>
      <c r="C27" s="187" t="s">
        <v>250</v>
      </c>
      <c r="D27" s="185" t="str">
        <f>_xlfn.IFERROR(VLOOKUP(B27,datos!$B$1:$C$21,2,0),"")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27" s="187" t="s">
        <v>55</v>
      </c>
      <c r="F27" s="187" t="s">
        <v>461</v>
      </c>
      <c r="G27" s="187" t="s">
        <v>462</v>
      </c>
      <c r="H27" s="187" t="s">
        <v>233</v>
      </c>
      <c r="I27" s="187" t="s">
        <v>463</v>
      </c>
      <c r="J27" s="187" t="s">
        <v>464</v>
      </c>
      <c r="K27" s="189" t="s">
        <v>184</v>
      </c>
      <c r="L27" s="191" t="s">
        <v>197</v>
      </c>
      <c r="M27" s="195" t="s">
        <v>12</v>
      </c>
      <c r="N27" s="193">
        <v>2</v>
      </c>
      <c r="O27" s="221" t="str">
        <f>_xlfn.IFERROR(VLOOKUP(P27,datos!$AC$2:$AE$7,3,0),"")</f>
        <v>Muy Baja</v>
      </c>
      <c r="P27" s="217">
        <f>+IF(OR(N27="",N27=0),"",IF(N27&lt;=datos!$AD$3,datos!$AC$3,IF(AND(N27&gt;datos!$AD$3,N27&lt;=datos!$AD$4),datos!$AC$4,IF(AND(N27&gt;datos!$AD$4,N27&lt;=datos!$AD$5),datos!$AC$5,IF(AND(N27&gt;datos!$AD$5,N27&lt;=datos!$AD$6),datos!$AC$6,IF(N27&gt;datos!$AD$7,datos!$AC$7,0))))))</f>
        <v>0.2</v>
      </c>
      <c r="Q27" s="215" t="str">
        <f>+HLOOKUP(A27,'Impacto Riesgo de Corrupción'!$D$8:$AY$29,22,0)</f>
        <v>Mayor</v>
      </c>
      <c r="R27" s="217">
        <f>+IF(Q27="","",VLOOKUP(Q27,datos!$AC$12:$AD$15,2,0))</f>
        <v>0.8</v>
      </c>
      <c r="S27" s="197" t="str">
        <f ca="1">_xlfn.IFERROR(INDIRECT("datos!"&amp;HLOOKUP(Q27,calculo_imp,2,FALSE)&amp;VLOOKUP(O27,calculo_prob,2,FALSE)),"")</f>
        <v>Alto</v>
      </c>
      <c r="T27" s="92">
        <v>1</v>
      </c>
      <c r="U27" s="84" t="s">
        <v>474</v>
      </c>
      <c r="V27" s="83" t="s">
        <v>475</v>
      </c>
      <c r="W27" s="83" t="s">
        <v>476</v>
      </c>
      <c r="X27" s="83" t="s">
        <v>477</v>
      </c>
      <c r="Y27" s="83" t="s">
        <v>478</v>
      </c>
      <c r="Z27" s="83" t="s">
        <v>479</v>
      </c>
      <c r="AA27" s="83" t="s">
        <v>480</v>
      </c>
      <c r="AB27" s="83" t="s">
        <v>480</v>
      </c>
      <c r="AC27" s="83" t="s">
        <v>481</v>
      </c>
      <c r="AD27" s="90" t="str">
        <f>IF(AE27="","",VLOOKUP(AE27,datos!$AT$6:$AU$9,2,0))</f>
        <v>Probabilidad</v>
      </c>
      <c r="AE27" s="84" t="s">
        <v>80</v>
      </c>
      <c r="AF27" s="84" t="s">
        <v>84</v>
      </c>
      <c r="AG27" s="85">
        <f>IF(AND(AE27="",AF27=""),"",IF(AE27="",0,VLOOKUP(AE27,datos!$AP$3:$AR$7,3,0))+IF(AF27="",0,VLOOKUP(AF27,datos!$AP$3:$AR$7,3,0)))</f>
        <v>0.4</v>
      </c>
      <c r="AH27" s="103" t="str">
        <f>IF(OR(AI27="",AI27=0),"",IF(AI27&lt;=datos!$AC$3,datos!$AE$3,IF(AI27&lt;=datos!$AC$4,datos!$AE$4,IF(AI27&lt;=datos!$AC$5,datos!$AE$5,IF(AI27&lt;=datos!$AC$6,datos!$AE$6,IF(AI27&lt;=datos!$AC$7,datos!$AE$7,""))))))</f>
        <v>Muy Baja</v>
      </c>
      <c r="AI27" s="104">
        <f>IF(AD27="","",IF(T27=1,IF(AD27="Probabilidad",P27-(P27*AG27),P27),IF(AD27="Probabilidad",#REF!-(#REF!*AG27),#REF!)))</f>
        <v>0.12</v>
      </c>
      <c r="AJ27" s="105" t="str">
        <f>+IF(AK27&lt;=datos!$AD$11,datos!$AC$11,IF(AK27&lt;=datos!$AD$12,datos!$AC$12,IF(AK27&lt;=datos!$AD$13,datos!$AC$13,IF(AK27&lt;=datos!$AD$14,datos!$AC$14,IF(AK27&lt;=datos!$AD$15,datos!$AC$15,"")))))</f>
        <v>Mayor</v>
      </c>
      <c r="AK27" s="104">
        <f>IF(AD27="","",IF(T27=1,IF(AD27="Impacto",R27-(R27*AG27),R27),IF(AD27="Impacto",#REF!-(#REF!*AG27),#REF!)))</f>
        <v>0.8</v>
      </c>
      <c r="AL27" s="105" t="str">
        <f ca="1" t="shared" si="3"/>
        <v>Alto</v>
      </c>
      <c r="AM27" s="224" t="s">
        <v>92</v>
      </c>
      <c r="AN27" s="226" t="s">
        <v>510</v>
      </c>
      <c r="AO27" s="228">
        <v>44562</v>
      </c>
      <c r="AP27" s="199" t="s">
        <v>511</v>
      </c>
    </row>
    <row r="28" spans="1:42" ht="48.75" thickBot="1">
      <c r="A28" s="220"/>
      <c r="B28" s="188"/>
      <c r="C28" s="188"/>
      <c r="D28" s="186"/>
      <c r="E28" s="188"/>
      <c r="F28" s="188"/>
      <c r="G28" s="188"/>
      <c r="H28" s="188"/>
      <c r="I28" s="188"/>
      <c r="J28" s="188"/>
      <c r="K28" s="190"/>
      <c r="L28" s="192"/>
      <c r="M28" s="196"/>
      <c r="N28" s="194"/>
      <c r="O28" s="222"/>
      <c r="P28" s="218"/>
      <c r="Q28" s="216"/>
      <c r="R28" s="218" t="e">
        <f>IF(OR(#REF!=datos!$AB$10,#REF!=datos!$AB$16),"",VLOOKUP(#REF!,datos!$AA$10:$AC$21,3,0))</f>
        <v>#REF!</v>
      </c>
      <c r="S28" s="198"/>
      <c r="T28" s="93">
        <v>2</v>
      </c>
      <c r="U28" s="80" t="s">
        <v>482</v>
      </c>
      <c r="V28" s="79" t="s">
        <v>483</v>
      </c>
      <c r="W28" s="79" t="s">
        <v>476</v>
      </c>
      <c r="X28" s="79" t="s">
        <v>477</v>
      </c>
      <c r="Y28" s="79" t="s">
        <v>484</v>
      </c>
      <c r="Z28" s="79" t="s">
        <v>485</v>
      </c>
      <c r="AA28" s="79" t="s">
        <v>480</v>
      </c>
      <c r="AB28" s="79" t="s">
        <v>486</v>
      </c>
      <c r="AC28" s="79" t="s">
        <v>481</v>
      </c>
      <c r="AD28" s="89" t="str">
        <f>IF(AE28="","",VLOOKUP(AE28,datos!$AT$6:$AU$9,2,0))</f>
        <v>Probabilidad</v>
      </c>
      <c r="AE28" s="80" t="s">
        <v>80</v>
      </c>
      <c r="AF28" s="80" t="s">
        <v>84</v>
      </c>
      <c r="AG28" s="86">
        <f>IF(AND(AE28="",AF28=""),"",IF(AE28="",0,VLOOKUP(AE28,datos!$AP$3:$AR$7,3,0))+IF(AF28="",0,VLOOKUP(AF28,datos!$AP$3:$AR$7,3,0)))</f>
        <v>0.4</v>
      </c>
      <c r="AH28" s="106" t="str">
        <f>IF(OR(AI28="",AI28=0),"",IF(AI28&lt;=datos!$AC$3,datos!$AE$3,IF(AI28&lt;=datos!$AC$4,datos!$AE$4,IF(AI28&lt;=datos!$AC$5,datos!$AE$5,IF(AI28&lt;=datos!$AC$6,datos!$AE$6,IF(AI28&lt;=datos!$AC$7,datos!$AE$7,""))))))</f>
        <v>Muy Baja</v>
      </c>
      <c r="AI28" s="107">
        <f>IF(AD28="","",IF(T28=1,IF(AD28="Probabilidad",P28-(P28*AG28),P28),IF(AD28="Probabilidad",AI27-(AI27*AG28),AI27)))</f>
        <v>0.072</v>
      </c>
      <c r="AJ28" s="108" t="str">
        <f>+IF(AK28&lt;=datos!$AD$11,datos!$AC$11,IF(AK28&lt;=datos!$AD$12,datos!$AC$12,IF(AK28&lt;=datos!$AD$13,datos!$AC$13,IF(AK28&lt;=datos!$AD$14,datos!$AC$14,IF(AK28&lt;=datos!$AD$15,datos!$AC$15,"")))))</f>
        <v>Mayor</v>
      </c>
      <c r="AK28" s="107">
        <f>IF(AD28="","",IF(T28=1,IF(AD28="Impacto",R28-(R28*AG28),R28),IF(AD28="Impacto",AK27-(AK27*AG28),AK27)))</f>
        <v>0.8</v>
      </c>
      <c r="AL28" s="108" t="str">
        <f ca="1" t="shared" si="3"/>
        <v>Alto</v>
      </c>
      <c r="AM28" s="225"/>
      <c r="AN28" s="227"/>
      <c r="AO28" s="229"/>
      <c r="AP28" s="200"/>
    </row>
    <row r="29" spans="1:42" ht="168.75" thickBot="1">
      <c r="A29" s="141">
        <v>13</v>
      </c>
      <c r="B29" s="84" t="s">
        <v>39</v>
      </c>
      <c r="C29" s="84" t="s">
        <v>250</v>
      </c>
      <c r="D29" s="90" t="str">
        <f>_xlfn.IFERROR(VLOOKUP(B29,datos!$B$1:$C$21,2,0),"")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29" s="82" t="s">
        <v>55</v>
      </c>
      <c r="F29" s="82" t="s">
        <v>465</v>
      </c>
      <c r="G29" s="82" t="s">
        <v>465</v>
      </c>
      <c r="H29" s="84" t="s">
        <v>233</v>
      </c>
      <c r="I29" s="84"/>
      <c r="J29" s="82" t="s">
        <v>466</v>
      </c>
      <c r="K29" s="139" t="s">
        <v>184</v>
      </c>
      <c r="L29" s="140" t="s">
        <v>197</v>
      </c>
      <c r="M29" s="143" t="s">
        <v>12</v>
      </c>
      <c r="N29" s="142">
        <v>246</v>
      </c>
      <c r="O29" s="105" t="str">
        <f>_xlfn.IFERROR(VLOOKUP(P29,datos!$AC$2:$AE$7,3,0),"")</f>
        <v>Media</v>
      </c>
      <c r="P29" s="144">
        <f>+IF(OR(N29="",N29=0),"",IF(N29&lt;=datos!$AD$3,datos!$AC$3,IF(AND(N29&gt;datos!$AD$3,N29&lt;=datos!$AD$4),datos!$AC$4,IF(AND(N29&gt;datos!$AD$4,N29&lt;=datos!$AD$5),datos!$AC$5,IF(AND(N29&gt;datos!$AD$5,N29&lt;=datos!$AD$6),datos!$AC$6,IF(N29&gt;datos!$AD$7,datos!$AC$7,0))))))</f>
        <v>0.6</v>
      </c>
      <c r="Q29" s="145" t="str">
        <f>+HLOOKUP(A29,'Impacto Riesgo de Corrupción'!$D$8:$AY$29,22,0)</f>
        <v>Mayor</v>
      </c>
      <c r="R29" s="144">
        <f>+IF(Q29="","",VLOOKUP(Q29,datos!$AC$12:$AD$15,2,0))</f>
        <v>0.8</v>
      </c>
      <c r="S29" s="134" t="str">
        <f ca="1">_xlfn.IFERROR(INDIRECT("datos!"&amp;HLOOKUP(Q29,calculo_imp,2,FALSE)&amp;VLOOKUP(O29,calculo_prob,2,FALSE)),"")</f>
        <v>Alto</v>
      </c>
      <c r="T29" s="95">
        <v>1</v>
      </c>
      <c r="U29" s="82" t="s">
        <v>487</v>
      </c>
      <c r="V29" s="81" t="s">
        <v>488</v>
      </c>
      <c r="W29" s="81" t="s">
        <v>489</v>
      </c>
      <c r="X29" s="81" t="s">
        <v>490</v>
      </c>
      <c r="Y29" s="81" t="s">
        <v>491</v>
      </c>
      <c r="Z29" s="81" t="s">
        <v>492</v>
      </c>
      <c r="AA29" s="81" t="s">
        <v>493</v>
      </c>
      <c r="AB29" s="81" t="s">
        <v>494</v>
      </c>
      <c r="AC29" s="81" t="s">
        <v>495</v>
      </c>
      <c r="AD29" s="88" t="str">
        <f>IF(AE29="","",VLOOKUP(AE29,datos!$AT$6:$AU$9,2,0))</f>
        <v>Probabilidad</v>
      </c>
      <c r="AE29" s="82" t="s">
        <v>80</v>
      </c>
      <c r="AF29" s="82" t="s">
        <v>84</v>
      </c>
      <c r="AG29" s="87">
        <f>IF(AND(AE29="",AF29=""),"",IF(AE29="",0,VLOOKUP(AE29,datos!$AP$3:$AR$7,3,0))+IF(AF29="",0,VLOOKUP(AF29,datos!$AP$3:$AR$7,3,0)))</f>
        <v>0.4</v>
      </c>
      <c r="AH29" s="112" t="str">
        <f>IF(OR(AI29="",AI29=0),"",IF(AI29&lt;=datos!$AC$3,datos!$AE$3,IF(AI29&lt;=datos!$AC$4,datos!$AE$4,IF(AI29&lt;=datos!$AC$5,datos!$AE$5,IF(AI29&lt;=datos!$AC$6,datos!$AE$6,IF(AI29&lt;=datos!$AC$7,datos!$AE$7,""))))))</f>
        <v>Baja</v>
      </c>
      <c r="AI29" s="109">
        <f>IF(AD29="","",IF(T29=1,IF(AD29="Probabilidad",P29-(P29*AG29),P29),IF(AD29="Probabilidad",#REF!-(#REF!*AG29),#REF!)))</f>
        <v>0.36</v>
      </c>
      <c r="AJ29" s="110" t="str">
        <f>+IF(AK29&lt;=datos!$AD$11,datos!$AC$11,IF(AK29&lt;=datos!$AD$12,datos!$AC$12,IF(AK29&lt;=datos!$AD$13,datos!$AC$13,IF(AK29&lt;=datos!$AD$14,datos!$AC$14,IF(AK29&lt;=datos!$AD$15,datos!$AC$15,"")))))</f>
        <v>Mayor</v>
      </c>
      <c r="AK29" s="109">
        <f>IF(AD29="","",IF(T29=1,IF(AD29="Impacto",R29-(R29*AG29),R29),IF(AD29="Impacto",#REF!-(#REF!*AG29),#REF!)))</f>
        <v>0.8</v>
      </c>
      <c r="AL29" s="110" t="str">
        <f ca="1" t="shared" si="3"/>
        <v>Alto</v>
      </c>
      <c r="AM29" s="147" t="s">
        <v>92</v>
      </c>
      <c r="AN29" s="137" t="s">
        <v>512</v>
      </c>
      <c r="AO29" s="138">
        <v>44440</v>
      </c>
      <c r="AP29" s="136" t="s">
        <v>513</v>
      </c>
    </row>
    <row r="30" spans="1:42" ht="216.75" thickBot="1">
      <c r="A30" s="146">
        <v>14</v>
      </c>
      <c r="B30" s="84" t="s">
        <v>39</v>
      </c>
      <c r="C30" s="84" t="s">
        <v>250</v>
      </c>
      <c r="D30" s="90" t="str">
        <f>_xlfn.IFERROR(VLOOKUP(B30,datos!$B$1:$C$21,2,0),"")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30" s="84" t="s">
        <v>55</v>
      </c>
      <c r="F30" s="84" t="s">
        <v>467</v>
      </c>
      <c r="G30" s="84" t="s">
        <v>468</v>
      </c>
      <c r="H30" s="84" t="s">
        <v>232</v>
      </c>
      <c r="I30" s="84" t="s">
        <v>469</v>
      </c>
      <c r="J30" s="84" t="s">
        <v>470</v>
      </c>
      <c r="K30" s="139" t="s">
        <v>184</v>
      </c>
      <c r="L30" s="133" t="s">
        <v>197</v>
      </c>
      <c r="M30" s="143" t="s">
        <v>275</v>
      </c>
      <c r="N30" s="142">
        <v>246</v>
      </c>
      <c r="O30" s="105" t="str">
        <f>_xlfn.IFERROR(VLOOKUP(P30,datos!$AC$2:$AE$7,3,0),"")</f>
        <v>Media</v>
      </c>
      <c r="P30" s="144">
        <f>+IF(OR(N30="",N30=0),"",IF(N30&lt;=datos!$AD$3,datos!$AC$3,IF(AND(N30&gt;datos!$AD$3,N30&lt;=datos!$AD$4),datos!$AC$4,IF(AND(N30&gt;datos!$AD$4,N30&lt;=datos!$AD$5),datos!$AC$5,IF(AND(N30&gt;datos!$AD$5,N30&lt;=datos!$AD$6),datos!$AC$6,IF(N30&gt;datos!$AD$7,datos!$AC$7,0))))))</f>
        <v>0.6</v>
      </c>
      <c r="Q30" s="145" t="str">
        <f>+HLOOKUP(A30,'Impacto Riesgo de Corrupción'!$D$8:$AY$29,22,0)</f>
        <v>Mayor</v>
      </c>
      <c r="R30" s="144">
        <f>+IF(Q30="","",VLOOKUP(Q30,datos!$AC$12:$AD$15,2,0))</f>
        <v>0.8</v>
      </c>
      <c r="S30" s="134" t="str">
        <f ca="1">_xlfn.IFERROR(INDIRECT("datos!"&amp;HLOOKUP(Q30,calculo_imp,2,FALSE)&amp;VLOOKUP(O30,calculo_prob,2,FALSE)),"")</f>
        <v>Alto</v>
      </c>
      <c r="T30" s="92">
        <v>1</v>
      </c>
      <c r="U30" s="84" t="s">
        <v>496</v>
      </c>
      <c r="V30" s="83" t="s">
        <v>497</v>
      </c>
      <c r="W30" s="83" t="s">
        <v>498</v>
      </c>
      <c r="X30" s="83" t="s">
        <v>499</v>
      </c>
      <c r="Y30" s="83" t="s">
        <v>500</v>
      </c>
      <c r="Z30" s="83" t="s">
        <v>501</v>
      </c>
      <c r="AA30" s="83" t="s">
        <v>502</v>
      </c>
      <c r="AB30" s="83" t="s">
        <v>502</v>
      </c>
      <c r="AC30" s="83" t="s">
        <v>503</v>
      </c>
      <c r="AD30" s="90" t="str">
        <f>IF(AE30="","",VLOOKUP(AE30,datos!$AT$6:$AU$9,2,0))</f>
        <v>Probabilidad</v>
      </c>
      <c r="AE30" s="84" t="s">
        <v>80</v>
      </c>
      <c r="AF30" s="84" t="s">
        <v>84</v>
      </c>
      <c r="AG30" s="85">
        <f>IF(AND(AE30="",AF30=""),"",IF(AE30="",0,VLOOKUP(AE30,datos!$AP$3:$AR$7,3,0))+IF(AF30="",0,VLOOKUP(AF30,datos!$AP$3:$AR$7,3,0)))</f>
        <v>0.4</v>
      </c>
      <c r="AH30" s="103" t="str">
        <f>IF(OR(AI30="",AI30=0),"",IF(AI30&lt;=datos!$AC$3,datos!$AE$3,IF(AI30&lt;=datos!$AC$4,datos!$AE$4,IF(AI30&lt;=datos!$AC$5,datos!$AE$5,IF(AI30&lt;=datos!$AC$6,datos!$AE$6,IF(AI30&lt;=datos!$AC$7,datos!$AE$7,""))))))</f>
        <v>Baja</v>
      </c>
      <c r="AI30" s="104">
        <f>IF(AD30="","",IF(T30=1,IF(AD30="Probabilidad",P30-(P30*AG30),P30),IF(AD30="Probabilidad",#REF!-(#REF!*AG30),#REF!)))</f>
        <v>0.36</v>
      </c>
      <c r="AJ30" s="105" t="str">
        <f>+IF(AK30&lt;=datos!$AD$11,datos!$AC$11,IF(AK30&lt;=datos!$AD$12,datos!$AC$12,IF(AK30&lt;=datos!$AD$13,datos!$AC$13,IF(AK30&lt;=datos!$AD$14,datos!$AC$14,IF(AK30&lt;=datos!$AD$15,datos!$AC$15,"")))))</f>
        <v>Mayor</v>
      </c>
      <c r="AK30" s="104">
        <f>IF(AD30="","",IF(T30=1,IF(AD30="Impacto",R30-(R30*AG30),R30),IF(AD30="Impacto",#REF!-(#REF!*AG30),#REF!)))</f>
        <v>0.8</v>
      </c>
      <c r="AL30" s="105" t="str">
        <f ca="1" t="shared" si="3"/>
        <v>Alto</v>
      </c>
      <c r="AM30" s="147" t="s">
        <v>92</v>
      </c>
      <c r="AN30" s="137" t="s">
        <v>514</v>
      </c>
      <c r="AO30" s="138">
        <v>44713</v>
      </c>
      <c r="AP30" s="135" t="s">
        <v>515</v>
      </c>
    </row>
    <row r="31" spans="1:42" ht="168.75" thickBot="1">
      <c r="A31" s="146">
        <v>15</v>
      </c>
      <c r="B31" s="84" t="s">
        <v>39</v>
      </c>
      <c r="C31" s="84" t="s">
        <v>250</v>
      </c>
      <c r="D31" s="90" t="str">
        <f>_xlfn.IFERROR(VLOOKUP(B31,datos!$B$1:$C$21,2,0),"")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31" s="84" t="s">
        <v>55</v>
      </c>
      <c r="F31" s="84" t="s">
        <v>471</v>
      </c>
      <c r="G31" s="84" t="s">
        <v>472</v>
      </c>
      <c r="H31" s="84" t="s">
        <v>232</v>
      </c>
      <c r="I31" s="84" t="s">
        <v>469</v>
      </c>
      <c r="J31" s="84" t="s">
        <v>473</v>
      </c>
      <c r="K31" s="139" t="s">
        <v>184</v>
      </c>
      <c r="L31" s="133" t="s">
        <v>197</v>
      </c>
      <c r="M31" s="143" t="s">
        <v>275</v>
      </c>
      <c r="N31" s="142">
        <v>246</v>
      </c>
      <c r="O31" s="105" t="str">
        <f>_xlfn.IFERROR(VLOOKUP(P31,datos!$AC$2:$AE$7,3,0),"")</f>
        <v>Media</v>
      </c>
      <c r="P31" s="144">
        <f>+IF(OR(N31="",N31=0),"",IF(N31&lt;=datos!$AD$3,datos!$AC$3,IF(AND(N31&gt;datos!$AD$3,N31&lt;=datos!$AD$4),datos!$AC$4,IF(AND(N31&gt;datos!$AD$4,N31&lt;=datos!$AD$5),datos!$AC$5,IF(AND(N31&gt;datos!$AD$5,N31&lt;=datos!$AD$6),datos!$AC$6,IF(N31&gt;datos!$AD$7,datos!$AC$7,0))))))</f>
        <v>0.6</v>
      </c>
      <c r="Q31" s="145" t="str">
        <f>+HLOOKUP(A31,'Impacto Riesgo de Corrupción'!$D$8:$AY$29,22,0)</f>
        <v>Mayor</v>
      </c>
      <c r="R31" s="144">
        <f>+IF(Q31="","",VLOOKUP(Q31,datos!$AC$12:$AD$15,2,0))</f>
        <v>0.8</v>
      </c>
      <c r="S31" s="134" t="str">
        <f ca="1">_xlfn.IFERROR(INDIRECT("datos!"&amp;HLOOKUP(Q31,calculo_imp,2,FALSE)&amp;VLOOKUP(O31,calculo_prob,2,FALSE)),"")</f>
        <v>Alto</v>
      </c>
      <c r="T31" s="92">
        <v>1</v>
      </c>
      <c r="U31" s="84" t="s">
        <v>504</v>
      </c>
      <c r="V31" s="83" t="s">
        <v>497</v>
      </c>
      <c r="W31" s="83" t="s">
        <v>505</v>
      </c>
      <c r="X31" s="83" t="s">
        <v>506</v>
      </c>
      <c r="Y31" s="83" t="s">
        <v>507</v>
      </c>
      <c r="Z31" s="83" t="s">
        <v>508</v>
      </c>
      <c r="AA31" s="83" t="s">
        <v>509</v>
      </c>
      <c r="AB31" s="83" t="s">
        <v>509</v>
      </c>
      <c r="AC31" s="83" t="s">
        <v>503</v>
      </c>
      <c r="AD31" s="90" t="str">
        <f>IF(AE31="","",VLOOKUP(AE31,datos!$AT$6:$AU$9,2,0))</f>
        <v>Probabilidad</v>
      </c>
      <c r="AE31" s="84" t="s">
        <v>80</v>
      </c>
      <c r="AF31" s="84" t="s">
        <v>84</v>
      </c>
      <c r="AG31" s="85">
        <f>IF(AND(AE31="",AF31=""),"",IF(AE31="",0,VLOOKUP(AE31,datos!$AP$3:$AR$7,3,0))+IF(AF31="",0,VLOOKUP(AF31,datos!$AP$3:$AR$7,3,0)))</f>
        <v>0.4</v>
      </c>
      <c r="AH31" s="103" t="str">
        <f>IF(OR(AI31="",AI31=0),"",IF(AI31&lt;=datos!$AC$3,datos!$AE$3,IF(AI31&lt;=datos!$AC$4,datos!$AE$4,IF(AI31&lt;=datos!$AC$5,datos!$AE$5,IF(AI31&lt;=datos!$AC$6,datos!$AE$6,IF(AI31&lt;=datos!$AC$7,datos!$AE$7,""))))))</f>
        <v>Baja</v>
      </c>
      <c r="AI31" s="104">
        <f>IF(AD31="","",IF(T31=1,IF(AD31="Probabilidad",P31-(P31*AG31),P31),IF(AD31="Probabilidad",#REF!-(#REF!*AG31),#REF!)))</f>
        <v>0.36</v>
      </c>
      <c r="AJ31" s="105" t="str">
        <f>+IF(AK31&lt;=datos!$AD$11,datos!$AC$11,IF(AK31&lt;=datos!$AD$12,datos!$AC$12,IF(AK31&lt;=datos!$AD$13,datos!$AC$13,IF(AK31&lt;=datos!$AD$14,datos!$AC$14,IF(AK31&lt;=datos!$AD$15,datos!$AC$15,"")))))</f>
        <v>Mayor</v>
      </c>
      <c r="AK31" s="104">
        <f>IF(AD31="","",IF(T31=1,IF(AD31="Impacto",R31-(R31*AG31),R31),IF(AD31="Impacto",#REF!-(#REF!*AG31),#REF!)))</f>
        <v>0.8</v>
      </c>
      <c r="AL31" s="105" t="str">
        <f ca="1" t="shared" si="3"/>
        <v>Alto</v>
      </c>
      <c r="AM31" s="147" t="s">
        <v>92</v>
      </c>
      <c r="AN31" s="137" t="s">
        <v>514</v>
      </c>
      <c r="AO31" s="138">
        <v>44713</v>
      </c>
      <c r="AP31" s="135" t="s">
        <v>515</v>
      </c>
    </row>
    <row r="32" spans="1:42" ht="288">
      <c r="A32" s="219">
        <v>16</v>
      </c>
      <c r="B32" s="187" t="s">
        <v>38</v>
      </c>
      <c r="C32" s="187" t="s">
        <v>247</v>
      </c>
      <c r="D32" s="185" t="str">
        <f>_xlfn.IFERROR(VLOOKUP(B32,datos!$B$1:$C$21,2,0),"")</f>
        <v>Realizar acciones de promoción de la salud, prevención de la enfermedad y gestión del riesgo en colectivo, de competencia en Salud Pública, para contribuir a mejorar o mantener la salud de la población del Distrito Capital, en el marco del Plan Territorial de Salud, el modelo de atención en salud y la normatividad vigente.</v>
      </c>
      <c r="E32" s="187" t="s">
        <v>55</v>
      </c>
      <c r="F32" s="187" t="s">
        <v>516</v>
      </c>
      <c r="G32" s="187" t="s">
        <v>517</v>
      </c>
      <c r="H32" s="187" t="s">
        <v>233</v>
      </c>
      <c r="I32" s="187"/>
      <c r="J32" s="187" t="s">
        <v>518</v>
      </c>
      <c r="K32" s="189" t="s">
        <v>184</v>
      </c>
      <c r="L32" s="191" t="s">
        <v>57</v>
      </c>
      <c r="M32" s="195" t="s">
        <v>275</v>
      </c>
      <c r="N32" s="193">
        <v>365</v>
      </c>
      <c r="O32" s="221" t="str">
        <f>_xlfn.IFERROR(VLOOKUP(P32,datos!$AC$2:$AE$7,3,0),"")</f>
        <v>Media</v>
      </c>
      <c r="P32" s="217">
        <f>+IF(OR(N32="",N32=0),"",IF(N32&lt;=datos!$AD$3,datos!$AC$3,IF(AND(N32&gt;datos!$AD$3,N32&lt;=datos!$AD$4),datos!$AC$4,IF(AND(N32&gt;datos!$AD$4,N32&lt;=datos!$AD$5),datos!$AC$5,IF(AND(N32&gt;datos!$AD$5,N32&lt;=datos!$AD$6),datos!$AC$6,IF(N32&gt;datos!$AD$7,datos!$AC$7,0))))))</f>
        <v>0.6</v>
      </c>
      <c r="Q32" s="215" t="str">
        <f>+HLOOKUP(A32,'Impacto Riesgo de Corrupción'!$D$8:$AY$29,22,0)</f>
        <v>Catastrófico</v>
      </c>
      <c r="R32" s="217">
        <f>+IF(Q32="","",VLOOKUP(Q32,datos!$AC$12:$AD$15,2,0))</f>
        <v>1</v>
      </c>
      <c r="S32" s="197" t="str">
        <f ca="1">_xlfn.IFERROR(INDIRECT("datos!"&amp;HLOOKUP(Q32,calculo_imp,2,FALSE)&amp;VLOOKUP(O32,calculo_prob,2,FALSE)),"")</f>
        <v>Extremo</v>
      </c>
      <c r="T32" s="92">
        <v>1</v>
      </c>
      <c r="U32" s="84" t="s">
        <v>519</v>
      </c>
      <c r="V32" s="83" t="s">
        <v>520</v>
      </c>
      <c r="W32" s="83" t="s">
        <v>521</v>
      </c>
      <c r="X32" s="83" t="s">
        <v>522</v>
      </c>
      <c r="Y32" s="83" t="s">
        <v>523</v>
      </c>
      <c r="Z32" s="83" t="s">
        <v>524</v>
      </c>
      <c r="AA32" s="83" t="s">
        <v>525</v>
      </c>
      <c r="AB32" s="83" t="s">
        <v>526</v>
      </c>
      <c r="AC32" s="83" t="s">
        <v>527</v>
      </c>
      <c r="AD32" s="90" t="str">
        <f>IF(AE32="","",VLOOKUP(AE32,datos!$AT$6:$AU$9,2,0))</f>
        <v>Probabilidad</v>
      </c>
      <c r="AE32" s="84" t="s">
        <v>80</v>
      </c>
      <c r="AF32" s="84" t="s">
        <v>84</v>
      </c>
      <c r="AG32" s="85">
        <f>IF(AND(AE32="",AF32=""),"",IF(AE32="",0,VLOOKUP(AE32,datos!$AP$3:$AR$7,3,0))+IF(AF32="",0,VLOOKUP(AF32,datos!$AP$3:$AR$7,3,0)))</f>
        <v>0.4</v>
      </c>
      <c r="AH32" s="103" t="str">
        <f>IF(OR(AI32="",AI32=0),"",IF(AI32&lt;=datos!$AC$3,datos!$AE$3,IF(AI32&lt;=datos!$AC$4,datos!$AE$4,IF(AI32&lt;=datos!$AC$5,datos!$AE$5,IF(AI32&lt;=datos!$AC$6,datos!$AE$6,IF(AI32&lt;=datos!$AC$7,datos!$AE$7,""))))))</f>
        <v>Baja</v>
      </c>
      <c r="AI32" s="104">
        <f>IF(AD32="","",IF(T32=1,IF(AD32="Probabilidad",P32-(P32*AG32),P32),IF(AD32="Probabilidad",#REF!-(#REF!*AG32),#REF!)))</f>
        <v>0.36</v>
      </c>
      <c r="AJ32" s="105" t="str">
        <f>+IF(AK32&lt;=datos!$AD$11,datos!$AC$11,IF(AK32&lt;=datos!$AD$12,datos!$AC$12,IF(AK32&lt;=datos!$AD$13,datos!$AC$13,IF(AK32&lt;=datos!$AD$14,datos!$AC$14,IF(AK32&lt;=datos!$AD$15,datos!$AC$15,"")))))</f>
        <v>Catastrófico</v>
      </c>
      <c r="AK32" s="104">
        <f>IF(AD32="","",IF(T32=1,IF(AD32="Impacto",R32-(R32*AG32),R32),IF(AD32="Impacto",#REF!-(#REF!*AG32),#REF!)))</f>
        <v>1</v>
      </c>
      <c r="AL32" s="105" t="str">
        <f ca="1" t="shared" si="3"/>
        <v>Extremo</v>
      </c>
      <c r="AM32" s="224" t="s">
        <v>92</v>
      </c>
      <c r="AN32" s="226" t="s">
        <v>543</v>
      </c>
      <c r="AO32" s="228"/>
      <c r="AP32" s="199" t="s">
        <v>544</v>
      </c>
    </row>
    <row r="33" spans="1:42" ht="180">
      <c r="A33" s="220"/>
      <c r="B33" s="188"/>
      <c r="C33" s="188"/>
      <c r="D33" s="186"/>
      <c r="E33" s="188"/>
      <c r="F33" s="188"/>
      <c r="G33" s="188"/>
      <c r="H33" s="188"/>
      <c r="I33" s="188"/>
      <c r="J33" s="188"/>
      <c r="K33" s="190"/>
      <c r="L33" s="192"/>
      <c r="M33" s="196"/>
      <c r="N33" s="194"/>
      <c r="O33" s="222"/>
      <c r="P33" s="218"/>
      <c r="Q33" s="216"/>
      <c r="R33" s="218" t="e">
        <f>IF(OR(#REF!=datos!$AB$10,#REF!=datos!$AB$16),"",VLOOKUP(#REF!,datos!$AA$10:$AC$21,3,0))</f>
        <v>#REF!</v>
      </c>
      <c r="S33" s="198"/>
      <c r="T33" s="93">
        <v>2</v>
      </c>
      <c r="U33" s="80" t="s">
        <v>528</v>
      </c>
      <c r="V33" s="79" t="s">
        <v>520</v>
      </c>
      <c r="W33" s="79" t="s">
        <v>529</v>
      </c>
      <c r="X33" s="79" t="s">
        <v>530</v>
      </c>
      <c r="Y33" s="79" t="s">
        <v>531</v>
      </c>
      <c r="Z33" s="79" t="s">
        <v>532</v>
      </c>
      <c r="AA33" s="79" t="s">
        <v>533</v>
      </c>
      <c r="AB33" s="79" t="s">
        <v>526</v>
      </c>
      <c r="AC33" s="79" t="s">
        <v>534</v>
      </c>
      <c r="AD33" s="89" t="str">
        <f>IF(AE33="","",VLOOKUP(AE33,datos!$AT$6:$AU$9,2,0))</f>
        <v>Probabilidad</v>
      </c>
      <c r="AE33" s="80" t="s">
        <v>80</v>
      </c>
      <c r="AF33" s="80" t="s">
        <v>84</v>
      </c>
      <c r="AG33" s="86">
        <f>IF(AND(AE33="",AF33=""),"",IF(AE33="",0,VLOOKUP(AE33,datos!$AP$3:$AR$7,3,0))+IF(AF33="",0,VLOOKUP(AF33,datos!$AP$3:$AR$7,3,0)))</f>
        <v>0.4</v>
      </c>
      <c r="AH33" s="106" t="str">
        <f>IF(OR(AI33="",AI33=0),"",IF(AI33&lt;=datos!$AC$3,datos!$AE$3,IF(AI33&lt;=datos!$AC$4,datos!$AE$4,IF(AI33&lt;=datos!$AC$5,datos!$AE$5,IF(AI33&lt;=datos!$AC$6,datos!$AE$6,IF(AI33&lt;=datos!$AC$7,datos!$AE$7,""))))))</f>
        <v>Baja</v>
      </c>
      <c r="AI33" s="107">
        <f>IF(AD33="","",IF(T33=1,IF(AD33="Probabilidad",P33-(P33*AG33),P33),IF(AD33="Probabilidad",AI32-(AI32*AG33),AI32)))</f>
        <v>0.216</v>
      </c>
      <c r="AJ33" s="108" t="str">
        <f>+IF(AK33&lt;=datos!$AD$11,datos!$AC$11,IF(AK33&lt;=datos!$AD$12,datos!$AC$12,IF(AK33&lt;=datos!$AD$13,datos!$AC$13,IF(AK33&lt;=datos!$AD$14,datos!$AC$14,IF(AK33&lt;=datos!$AD$15,datos!$AC$15,"")))))</f>
        <v>Catastrófico</v>
      </c>
      <c r="AK33" s="107">
        <f>IF(AD33="","",IF(T33=1,IF(AD33="Impacto",R33-(R33*AG33),R33),IF(AD33="Impacto",AK32-(AK32*AG33),AK32)))</f>
        <v>1</v>
      </c>
      <c r="AL33" s="108" t="str">
        <f ca="1" t="shared" si="3"/>
        <v>Extremo</v>
      </c>
      <c r="AM33" s="225"/>
      <c r="AN33" s="227"/>
      <c r="AO33" s="229"/>
      <c r="AP33" s="200"/>
    </row>
    <row r="34" spans="1:42" ht="228.75" thickBot="1">
      <c r="A34" s="220"/>
      <c r="B34" s="188"/>
      <c r="C34" s="188"/>
      <c r="D34" s="186"/>
      <c r="E34" s="188"/>
      <c r="F34" s="188"/>
      <c r="G34" s="188"/>
      <c r="H34" s="188"/>
      <c r="I34" s="188"/>
      <c r="J34" s="188"/>
      <c r="K34" s="190"/>
      <c r="L34" s="192"/>
      <c r="M34" s="196"/>
      <c r="N34" s="194"/>
      <c r="O34" s="222"/>
      <c r="P34" s="218"/>
      <c r="Q34" s="216"/>
      <c r="R34" s="218" t="e">
        <f>IF(OR(#REF!=datos!$AB$10,#REF!=datos!$AB$16),"",VLOOKUP(#REF!,datos!$AA$10:$AC$21,3,0))</f>
        <v>#REF!</v>
      </c>
      <c r="S34" s="198"/>
      <c r="T34" s="93">
        <v>3</v>
      </c>
      <c r="U34" s="80" t="s">
        <v>535</v>
      </c>
      <c r="V34" s="79" t="s">
        <v>536</v>
      </c>
      <c r="W34" s="79" t="s">
        <v>537</v>
      </c>
      <c r="X34" s="79" t="s">
        <v>538</v>
      </c>
      <c r="Y34" s="79" t="s">
        <v>539</v>
      </c>
      <c r="Z34" s="79" t="s">
        <v>540</v>
      </c>
      <c r="AA34" s="79" t="s">
        <v>541</v>
      </c>
      <c r="AB34" s="79" t="s">
        <v>526</v>
      </c>
      <c r="AC34" s="79" t="s">
        <v>542</v>
      </c>
      <c r="AD34" s="89" t="str">
        <f>IF(AE34="","",VLOOKUP(AE34,datos!$AT$6:$AU$9,2,0))</f>
        <v>Probabilidad</v>
      </c>
      <c r="AE34" s="80" t="s">
        <v>80</v>
      </c>
      <c r="AF34" s="80" t="s">
        <v>83</v>
      </c>
      <c r="AG34" s="86">
        <f>IF(AND(AE34="",AF34=""),"",IF(AE34="",0,VLOOKUP(AE34,datos!$AP$3:$AR$7,3,0))+IF(AF34="",0,VLOOKUP(AF34,datos!$AP$3:$AR$7,3,0)))</f>
        <v>0.5</v>
      </c>
      <c r="AH34" s="106" t="str">
        <f>IF(OR(AI34="",AI34=0),"",IF(AI34&lt;=datos!$AC$3,datos!$AE$3,IF(AI34&lt;=datos!$AC$4,datos!$AE$4,IF(AI34&lt;=datos!$AC$5,datos!$AE$5,IF(AI34&lt;=datos!$AC$6,datos!$AE$6,IF(AI34&lt;=datos!$AC$7,datos!$AE$7,""))))))</f>
        <v>Muy Baja</v>
      </c>
      <c r="AI34" s="107">
        <f>IF(AD34="","",IF(T34=1,IF(AD34="Probabilidad",P34-(P34*AG34),P34),IF(AD34="Probabilidad",AI33-(AI33*AG34),AI33)))</f>
        <v>0.108</v>
      </c>
      <c r="AJ34" s="108" t="str">
        <f>+IF(AK34&lt;=datos!$AD$11,datos!$AC$11,IF(AK34&lt;=datos!$AD$12,datos!$AC$12,IF(AK34&lt;=datos!$AD$13,datos!$AC$13,IF(AK34&lt;=datos!$AD$14,datos!$AC$14,IF(AK34&lt;=datos!$AD$15,datos!$AC$15,"")))))</f>
        <v>Catastrófico</v>
      </c>
      <c r="AK34" s="107">
        <f>IF(AD34="","",IF(T34=1,IF(AD34="Impacto",R34-(R34*AG34),R34),IF(AD34="Impacto",AK33-(AK33*AG34),AK33)))</f>
        <v>1</v>
      </c>
      <c r="AL34" s="108" t="str">
        <f ca="1" t="shared" si="3"/>
        <v>Extremo</v>
      </c>
      <c r="AM34" s="225"/>
      <c r="AN34" s="227"/>
      <c r="AO34" s="229"/>
      <c r="AP34" s="200"/>
    </row>
    <row r="35" spans="1:42" ht="48">
      <c r="A35" s="230">
        <v>17</v>
      </c>
      <c r="B35" s="231" t="s">
        <v>41</v>
      </c>
      <c r="C35" s="187" t="s">
        <v>250</v>
      </c>
      <c r="D35" s="185" t="str">
        <f>_xlfn.IFERROR(VLOOKUP(B35,datos!$B$1:$C$21,2,0),"")</f>
        <v>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v>
      </c>
      <c r="E35" s="231" t="s">
        <v>54</v>
      </c>
      <c r="F35" s="231" t="s">
        <v>545</v>
      </c>
      <c r="G35" s="231" t="s">
        <v>546</v>
      </c>
      <c r="H35" s="187" t="s">
        <v>233</v>
      </c>
      <c r="I35" s="187"/>
      <c r="J35" s="231" t="s">
        <v>547</v>
      </c>
      <c r="K35" s="189" t="s">
        <v>184</v>
      </c>
      <c r="L35" s="232" t="s">
        <v>59</v>
      </c>
      <c r="M35" s="195" t="s">
        <v>275</v>
      </c>
      <c r="N35" s="193">
        <v>240</v>
      </c>
      <c r="O35" s="221" t="str">
        <f>_xlfn.IFERROR(VLOOKUP(P35,datos!$AC$2:$AE$7,3,0),"")</f>
        <v>Media</v>
      </c>
      <c r="P35" s="217">
        <f>+IF(OR(N35="",N35=0),"",IF(N35&lt;=datos!$AD$3,datos!$AC$3,IF(AND(N35&gt;datos!$AD$3,N35&lt;=datos!$AD$4),datos!$AC$4,IF(AND(N35&gt;datos!$AD$4,N35&lt;=datos!$AD$5),datos!$AC$5,IF(AND(N35&gt;datos!$AD$5,N35&lt;=datos!$AD$6),datos!$AC$6,IF(N35&gt;datos!$AD$7,datos!$AC$7,0))))))</f>
        <v>0.6</v>
      </c>
      <c r="Q35" s="215" t="str">
        <f>+HLOOKUP(A35,'Impacto Riesgo de Corrupción'!$D$8:$AY$29,22,0)</f>
        <v>Mayor</v>
      </c>
      <c r="R35" s="217">
        <f>+IF(Q35="","",VLOOKUP(Q35,datos!$AC$12:$AD$15,2,0))</f>
        <v>0.8</v>
      </c>
      <c r="S35" s="197" t="str">
        <f ca="1">_xlfn.IFERROR(INDIRECT("datos!"&amp;HLOOKUP(Q35,calculo_imp,2,FALSE)&amp;VLOOKUP(O35,calculo_prob,2,FALSE)),"")</f>
        <v>Alto</v>
      </c>
      <c r="T35" s="95">
        <v>1</v>
      </c>
      <c r="U35" s="82" t="s">
        <v>548</v>
      </c>
      <c r="V35" s="81" t="s">
        <v>549</v>
      </c>
      <c r="W35" s="81" t="s">
        <v>550</v>
      </c>
      <c r="X35" s="81" t="s">
        <v>551</v>
      </c>
      <c r="Y35" s="81" t="s">
        <v>552</v>
      </c>
      <c r="Z35" s="81" t="s">
        <v>553</v>
      </c>
      <c r="AA35" s="81" t="s">
        <v>554</v>
      </c>
      <c r="AB35" s="81" t="s">
        <v>554</v>
      </c>
      <c r="AC35" s="81" t="s">
        <v>555</v>
      </c>
      <c r="AD35" s="88" t="str">
        <f>IF(AE35="","",VLOOKUP(AE35,datos!$AT$6:$AU$9,2,0))</f>
        <v>Probabilidad</v>
      </c>
      <c r="AE35" s="82" t="s">
        <v>81</v>
      </c>
      <c r="AF35" s="82" t="s">
        <v>84</v>
      </c>
      <c r="AG35" s="87">
        <f>IF(AND(AE35="",AF35=""),"",IF(AE35="",0,VLOOKUP(AE35,datos!$AP$3:$AR$7,3,0))+IF(AF35="",0,VLOOKUP(AF35,datos!$AP$3:$AR$7,3,0)))</f>
        <v>0.3</v>
      </c>
      <c r="AH35" s="112" t="str">
        <f>IF(OR(AI35="",AI35=0),"",IF(AI35&lt;=datos!$AC$3,datos!$AE$3,IF(AI35&lt;=datos!$AC$4,datos!$AE$4,IF(AI35&lt;=datos!$AC$5,datos!$AE$5,IF(AI35&lt;=datos!$AC$6,datos!$AE$6,IF(AI35&lt;=datos!$AC$7,datos!$AE$7,""))))))</f>
        <v>Media</v>
      </c>
      <c r="AI35" s="109">
        <f>IF(AD35="","",IF(T35=1,IF(AD35="Probabilidad",P35-(P35*AG35),P35),IF(AD35="Probabilidad",#REF!-(#REF!*AG35),#REF!)))</f>
        <v>0.42</v>
      </c>
      <c r="AJ35" s="110" t="str">
        <f>+IF(AK35&lt;=datos!$AD$11,datos!$AC$11,IF(AK35&lt;=datos!$AD$12,datos!$AC$12,IF(AK35&lt;=datos!$AD$13,datos!$AC$13,IF(AK35&lt;=datos!$AD$14,datos!$AC$14,IF(AK35&lt;=datos!$AD$15,datos!$AC$15,"")))))</f>
        <v>Mayor</v>
      </c>
      <c r="AK35" s="109">
        <f>IF(AD35="","",IF(T35=1,IF(AD35="Impacto",R35-(R35*AG35),R35),IF(AD35="Impacto",#REF!-(#REF!*AG35),#REF!)))</f>
        <v>0.8</v>
      </c>
      <c r="AL35" s="110" t="str">
        <f ca="1" t="shared" si="3"/>
        <v>Alto</v>
      </c>
      <c r="AM35" s="224" t="s">
        <v>92</v>
      </c>
      <c r="AN35" s="226" t="s">
        <v>560</v>
      </c>
      <c r="AO35" s="228" t="s">
        <v>561</v>
      </c>
      <c r="AP35" s="200" t="s">
        <v>562</v>
      </c>
    </row>
    <row r="36" spans="1:42" ht="48.75" thickBot="1">
      <c r="A36" s="220"/>
      <c r="B36" s="188"/>
      <c r="C36" s="188"/>
      <c r="D36" s="186"/>
      <c r="E36" s="188"/>
      <c r="F36" s="188"/>
      <c r="G36" s="188"/>
      <c r="H36" s="188"/>
      <c r="I36" s="188"/>
      <c r="J36" s="188"/>
      <c r="K36" s="190"/>
      <c r="L36" s="192"/>
      <c r="M36" s="196"/>
      <c r="N36" s="194"/>
      <c r="O36" s="222"/>
      <c r="P36" s="218"/>
      <c r="Q36" s="216"/>
      <c r="R36" s="218" t="e">
        <f>IF(OR(#REF!=datos!$AB$10,#REF!=datos!$AB$16),"",VLOOKUP(#REF!,datos!$AA$10:$AC$21,3,0))</f>
        <v>#REF!</v>
      </c>
      <c r="S36" s="198"/>
      <c r="T36" s="93">
        <v>2</v>
      </c>
      <c r="U36" s="80" t="s">
        <v>556</v>
      </c>
      <c r="V36" s="79" t="s">
        <v>549</v>
      </c>
      <c r="W36" s="79" t="s">
        <v>550</v>
      </c>
      <c r="X36" s="79" t="s">
        <v>557</v>
      </c>
      <c r="Y36" s="79" t="s">
        <v>558</v>
      </c>
      <c r="Z36" s="79"/>
      <c r="AA36" s="79" t="s">
        <v>559</v>
      </c>
      <c r="AB36" s="79" t="s">
        <v>559</v>
      </c>
      <c r="AC36" s="79" t="s">
        <v>555</v>
      </c>
      <c r="AD36" s="89" t="str">
        <f>IF(AE36="","",VLOOKUP(AE36,datos!$AT$6:$AU$9,2,0))</f>
        <v>Probabilidad</v>
      </c>
      <c r="AE36" s="80" t="s">
        <v>80</v>
      </c>
      <c r="AF36" s="80" t="s">
        <v>84</v>
      </c>
      <c r="AG36" s="86">
        <f>IF(AND(AE36="",AF36=""),"",IF(AE36="",0,VLOOKUP(AE36,datos!$AP$3:$AR$7,3,0))+IF(AF36="",0,VLOOKUP(AF36,datos!$AP$3:$AR$7,3,0)))</f>
        <v>0.4</v>
      </c>
      <c r="AH36" s="106" t="str">
        <f>IF(OR(AI36="",AI36=0),"",IF(AI36&lt;=datos!$AC$3,datos!$AE$3,IF(AI36&lt;=datos!$AC$4,datos!$AE$4,IF(AI36&lt;=datos!$AC$5,datos!$AE$5,IF(AI36&lt;=datos!$AC$6,datos!$AE$6,IF(AI36&lt;=datos!$AC$7,datos!$AE$7,""))))))</f>
        <v>Baja</v>
      </c>
      <c r="AI36" s="107">
        <f>IF(AD36="","",IF(T36=1,IF(AD36="Probabilidad",P36-(P36*AG36),P36),IF(AD36="Probabilidad",AI35-(AI35*AG36),AI35)))</f>
        <v>0.252</v>
      </c>
      <c r="AJ36" s="108" t="str">
        <f>+IF(AK36&lt;=datos!$AD$11,datos!$AC$11,IF(AK36&lt;=datos!$AD$12,datos!$AC$12,IF(AK36&lt;=datos!$AD$13,datos!$AC$13,IF(AK36&lt;=datos!$AD$14,datos!$AC$14,IF(AK36&lt;=datos!$AD$15,datos!$AC$15,"")))))</f>
        <v>Mayor</v>
      </c>
      <c r="AK36" s="107">
        <f>IF(AD36="","",IF(T36=1,IF(AD36="Impacto",R36-(R36*AG36),R36),IF(AD36="Impacto",AK35-(AK35*AG36),AK35)))</f>
        <v>0.8</v>
      </c>
      <c r="AL36" s="108" t="str">
        <f ca="1" t="shared" si="3"/>
        <v>Alto</v>
      </c>
      <c r="AM36" s="225"/>
      <c r="AN36" s="227"/>
      <c r="AO36" s="229"/>
      <c r="AP36" s="200"/>
    </row>
    <row r="37" spans="1:42" ht="180.75" thickBot="1">
      <c r="A37" s="146">
        <v>18</v>
      </c>
      <c r="B37" s="84" t="s">
        <v>42</v>
      </c>
      <c r="C37" s="84" t="s">
        <v>249</v>
      </c>
      <c r="D37" s="90" t="str">
        <f>_xlfn.IFERROR(VLOOKUP(B37,datos!$B$1:$C$21,2,0),"")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37" s="84" t="s">
        <v>55</v>
      </c>
      <c r="F37" s="84" t="s">
        <v>563</v>
      </c>
      <c r="G37" s="84" t="s">
        <v>564</v>
      </c>
      <c r="H37" s="84" t="s">
        <v>233</v>
      </c>
      <c r="I37" s="84" t="s">
        <v>565</v>
      </c>
      <c r="J37" s="84" t="s">
        <v>566</v>
      </c>
      <c r="K37" s="139" t="s">
        <v>184</v>
      </c>
      <c r="L37" s="133" t="s">
        <v>57</v>
      </c>
      <c r="M37" s="143" t="s">
        <v>275</v>
      </c>
      <c r="N37" s="142">
        <v>97755</v>
      </c>
      <c r="O37" s="105" t="str">
        <f>_xlfn.IFERROR(VLOOKUP(P37,datos!$AC$2:$AE$7,3,0),"")</f>
        <v>Muy Alta</v>
      </c>
      <c r="P37" s="144">
        <f>+IF(OR(N37="",N37=0),"",IF(N37&lt;=datos!$AD$3,datos!$AC$3,IF(AND(N37&gt;datos!$AD$3,N37&lt;=datos!$AD$4),datos!$AC$4,IF(AND(N37&gt;datos!$AD$4,N37&lt;=datos!$AD$5),datos!$AC$5,IF(AND(N37&gt;datos!$AD$5,N37&lt;=datos!$AD$6),datos!$AC$6,IF(N37&gt;datos!$AD$7,datos!$AC$7,0))))))</f>
        <v>1</v>
      </c>
      <c r="Q37" s="145" t="str">
        <f>+HLOOKUP(A37,'Impacto Riesgo de Corrupción'!$D$8:$AY$29,22,0)</f>
        <v>Catastrófico</v>
      </c>
      <c r="R37" s="144">
        <f>+IF(Q37="","",VLOOKUP(Q37,datos!$AC$12:$AD$15,2,0))</f>
        <v>1</v>
      </c>
      <c r="S37" s="134" t="str">
        <f ca="1">_xlfn.IFERROR(INDIRECT("datos!"&amp;HLOOKUP(Q37,calculo_imp,2,FALSE)&amp;VLOOKUP(O37,calculo_prob,2,FALSE)),"")</f>
        <v>Extremo</v>
      </c>
      <c r="T37" s="92">
        <v>1</v>
      </c>
      <c r="U37" s="84" t="s">
        <v>570</v>
      </c>
      <c r="V37" s="83" t="s">
        <v>571</v>
      </c>
      <c r="W37" s="83" t="s">
        <v>572</v>
      </c>
      <c r="X37" s="83" t="s">
        <v>573</v>
      </c>
      <c r="Y37" s="83" t="s">
        <v>574</v>
      </c>
      <c r="Z37" s="83" t="s">
        <v>575</v>
      </c>
      <c r="AA37" s="83" t="s">
        <v>576</v>
      </c>
      <c r="AB37" s="83" t="s">
        <v>577</v>
      </c>
      <c r="AC37" s="83" t="s">
        <v>578</v>
      </c>
      <c r="AD37" s="90" t="str">
        <f>IF(AE37="","",VLOOKUP(AE37,datos!$AT$6:$AU$9,2,0))</f>
        <v>Probabilidad</v>
      </c>
      <c r="AE37" s="84" t="s">
        <v>80</v>
      </c>
      <c r="AF37" s="84" t="s">
        <v>84</v>
      </c>
      <c r="AG37" s="85">
        <f>IF(AND(AE37="",AF37=""),"",IF(AE37="",0,VLOOKUP(AE37,datos!$AP$3:$AR$7,3,0))+IF(AF37="",0,VLOOKUP(AF37,datos!$AP$3:$AR$7,3,0)))</f>
        <v>0.4</v>
      </c>
      <c r="AH37" s="103" t="str">
        <f>IF(OR(AI37="",AI37=0),"",IF(AI37&lt;=datos!$AC$3,datos!$AE$3,IF(AI37&lt;=datos!$AC$4,datos!$AE$4,IF(AI37&lt;=datos!$AC$5,datos!$AE$5,IF(AI37&lt;=datos!$AC$6,datos!$AE$6,IF(AI37&lt;=datos!$AC$7,datos!$AE$7,""))))))</f>
        <v>Media</v>
      </c>
      <c r="AI37" s="104">
        <f>IF(AD37="","",IF(T37=1,IF(AD37="Probabilidad",P37-(P37*AG37),P37),IF(AD37="Probabilidad",#REF!-(#REF!*AG37),#REF!)))</f>
        <v>0.6</v>
      </c>
      <c r="AJ37" s="105" t="str">
        <f>+IF(AK37&lt;=datos!$AD$11,datos!$AC$11,IF(AK37&lt;=datos!$AD$12,datos!$AC$12,IF(AK37&lt;=datos!$AD$13,datos!$AC$13,IF(AK37&lt;=datos!$AD$14,datos!$AC$14,IF(AK37&lt;=datos!$AD$15,datos!$AC$15,"")))))</f>
        <v>Catastrófico</v>
      </c>
      <c r="AK37" s="104">
        <f>IF(AD37="","",IF(T37=1,IF(AD37="Impacto",R37-(R37*AG37),R37),IF(AD37="Impacto",#REF!-(#REF!*AG37),#REF!)))</f>
        <v>1</v>
      </c>
      <c r="AL37" s="105" t="str">
        <f ca="1" t="shared" si="3"/>
        <v>Extremo</v>
      </c>
      <c r="AM37" s="147" t="s">
        <v>92</v>
      </c>
      <c r="AN37" s="137" t="s">
        <v>587</v>
      </c>
      <c r="AO37" s="138">
        <v>45291</v>
      </c>
      <c r="AP37" s="135" t="s">
        <v>588</v>
      </c>
    </row>
    <row r="38" spans="1:42" ht="204.75" thickBot="1">
      <c r="A38" s="146">
        <v>19</v>
      </c>
      <c r="B38" s="84" t="s">
        <v>42</v>
      </c>
      <c r="C38" s="84" t="s">
        <v>249</v>
      </c>
      <c r="D38" s="90" t="str">
        <f>_xlfn.IFERROR(VLOOKUP(B38,datos!$B$1:$C$21,2,0),"")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38" s="84" t="s">
        <v>55</v>
      </c>
      <c r="F38" s="84" t="s">
        <v>567</v>
      </c>
      <c r="G38" s="84" t="s">
        <v>568</v>
      </c>
      <c r="H38" s="84" t="s">
        <v>233</v>
      </c>
      <c r="I38" s="84" t="s">
        <v>565</v>
      </c>
      <c r="J38" s="84" t="s">
        <v>569</v>
      </c>
      <c r="K38" s="139" t="s">
        <v>184</v>
      </c>
      <c r="L38" s="133" t="s">
        <v>57</v>
      </c>
      <c r="M38" s="143" t="s">
        <v>275</v>
      </c>
      <c r="N38" s="142">
        <v>266</v>
      </c>
      <c r="O38" s="105" t="str">
        <f>_xlfn.IFERROR(VLOOKUP(P38,datos!$AC$2:$AE$7,3,0),"")</f>
        <v>Media</v>
      </c>
      <c r="P38" s="144">
        <f>+IF(OR(N38="",N38=0),"",IF(N38&lt;=datos!$AD$3,datos!$AC$3,IF(AND(N38&gt;datos!$AD$3,N38&lt;=datos!$AD$4),datos!$AC$4,IF(AND(N38&gt;datos!$AD$4,N38&lt;=datos!$AD$5),datos!$AC$5,IF(AND(N38&gt;datos!$AD$5,N38&lt;=datos!$AD$6),datos!$AC$6,IF(N38&gt;datos!$AD$7,datos!$AC$7,0))))))</f>
        <v>0.6</v>
      </c>
      <c r="Q38" s="145" t="str">
        <f>+HLOOKUP(A38,'Impacto Riesgo de Corrupción'!$D$8:$AY$29,22,0)</f>
        <v>Catastrófico</v>
      </c>
      <c r="R38" s="144">
        <f>+IF(Q38="","",VLOOKUP(Q38,datos!$AC$12:$AD$15,2,0))</f>
        <v>1</v>
      </c>
      <c r="S38" s="134" t="str">
        <f ca="1">_xlfn.IFERROR(INDIRECT("datos!"&amp;HLOOKUP(Q38,calculo_imp,2,FALSE)&amp;VLOOKUP(O38,calculo_prob,2,FALSE)),"")</f>
        <v>Extremo</v>
      </c>
      <c r="T38" s="92">
        <v>1</v>
      </c>
      <c r="U38" s="84" t="s">
        <v>579</v>
      </c>
      <c r="V38" s="83" t="s">
        <v>580</v>
      </c>
      <c r="W38" s="83" t="s">
        <v>581</v>
      </c>
      <c r="X38" s="83" t="s">
        <v>582</v>
      </c>
      <c r="Y38" s="83" t="s">
        <v>583</v>
      </c>
      <c r="Z38" s="83" t="s">
        <v>584</v>
      </c>
      <c r="AA38" s="83" t="s">
        <v>585</v>
      </c>
      <c r="AB38" s="83" t="s">
        <v>586</v>
      </c>
      <c r="AC38" s="83" t="s">
        <v>578</v>
      </c>
      <c r="AD38" s="90" t="str">
        <f>IF(AE38="","",VLOOKUP(AE38,datos!$AT$6:$AU$9,2,0))</f>
        <v>Probabilidad</v>
      </c>
      <c r="AE38" s="84" t="s">
        <v>80</v>
      </c>
      <c r="AF38" s="84" t="s">
        <v>84</v>
      </c>
      <c r="AG38" s="85">
        <f>IF(AND(AE38="",AF38=""),"",IF(AE38="",0,VLOOKUP(AE38,datos!$AP$3:$AR$7,3,0))+IF(AF38="",0,VLOOKUP(AF38,datos!$AP$3:$AR$7,3,0)))</f>
        <v>0.4</v>
      </c>
      <c r="AH38" s="103" t="str">
        <f>IF(OR(AI38="",AI38=0),"",IF(AI38&lt;=datos!$AC$3,datos!$AE$3,IF(AI38&lt;=datos!$AC$4,datos!$AE$4,IF(AI38&lt;=datos!$AC$5,datos!$AE$5,IF(AI38&lt;=datos!$AC$6,datos!$AE$6,IF(AI38&lt;=datos!$AC$7,datos!$AE$7,""))))))</f>
        <v>Baja</v>
      </c>
      <c r="AI38" s="104">
        <f>IF(AD38="","",IF(T38=1,IF(AD38="Probabilidad",P38-(P38*AG38),P38),IF(AD38="Probabilidad",#REF!-(#REF!*AG38),#REF!)))</f>
        <v>0.36</v>
      </c>
      <c r="AJ38" s="105" t="str">
        <f>+IF(AK38&lt;=datos!$AD$11,datos!$AC$11,IF(AK38&lt;=datos!$AD$12,datos!$AC$12,IF(AK38&lt;=datos!$AD$13,datos!$AC$13,IF(AK38&lt;=datos!$AD$14,datos!$AC$14,IF(AK38&lt;=datos!$AD$15,datos!$AC$15,"")))))</f>
        <v>Catastrófico</v>
      </c>
      <c r="AK38" s="104">
        <f>IF(AD38="","",IF(T38=1,IF(AD38="Impacto",R38-(R38*AG38),R38),IF(AD38="Impacto",#REF!-(#REF!*AG38),#REF!)))</f>
        <v>1</v>
      </c>
      <c r="AL38" s="105" t="str">
        <f ca="1" t="shared" si="3"/>
        <v>Extremo</v>
      </c>
      <c r="AM38" s="147" t="s">
        <v>92</v>
      </c>
      <c r="AN38" s="137" t="s">
        <v>589</v>
      </c>
      <c r="AO38" s="138">
        <v>45291</v>
      </c>
      <c r="AP38" s="135" t="s">
        <v>588</v>
      </c>
    </row>
    <row r="39" spans="1:42" ht="132">
      <c r="A39" s="219">
        <v>20</v>
      </c>
      <c r="B39" s="187" t="s">
        <v>42</v>
      </c>
      <c r="C39" s="187" t="s">
        <v>249</v>
      </c>
      <c r="D39" s="185" t="str">
        <f>_xlfn.IFERROR(VLOOKUP(B39,datos!$B$1:$C$21,2,0),"")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39" s="187" t="s">
        <v>54</v>
      </c>
      <c r="F39" s="187" t="s">
        <v>590</v>
      </c>
      <c r="G39" s="187" t="s">
        <v>591</v>
      </c>
      <c r="H39" s="187" t="s">
        <v>233</v>
      </c>
      <c r="I39" s="187"/>
      <c r="J39" s="187" t="s">
        <v>592</v>
      </c>
      <c r="K39" s="189" t="s">
        <v>184</v>
      </c>
      <c r="L39" s="191" t="s">
        <v>56</v>
      </c>
      <c r="M39" s="195" t="s">
        <v>275</v>
      </c>
      <c r="N39" s="193">
        <v>132</v>
      </c>
      <c r="O39" s="221" t="str">
        <f>_xlfn.IFERROR(VLOOKUP(P39,datos!$AC$2:$AE$7,3,0),"")</f>
        <v>Media</v>
      </c>
      <c r="P39" s="217">
        <f>+IF(OR(N39="",N39=0),"",IF(N39&lt;=datos!$AD$3,datos!$AC$3,IF(AND(N39&gt;datos!$AD$3,N39&lt;=datos!$AD$4),datos!$AC$4,IF(AND(N39&gt;datos!$AD$4,N39&lt;=datos!$AD$5),datos!$AC$5,IF(AND(N39&gt;datos!$AD$5,N39&lt;=datos!$AD$6),datos!$AC$6,IF(N39&gt;datos!$AD$7,datos!$AC$7,0))))))</f>
        <v>0.6</v>
      </c>
      <c r="Q39" s="215" t="str">
        <f>+HLOOKUP(A39,'Impacto Riesgo de Corrupción'!$D$8:$AY$29,22,0)</f>
        <v>Mayor</v>
      </c>
      <c r="R39" s="217">
        <f>+IF(Q39="","",VLOOKUP(Q39,datos!$AC$12:$AD$15,2,0))</f>
        <v>0.8</v>
      </c>
      <c r="S39" s="197" t="str">
        <f ca="1">_xlfn.IFERROR(INDIRECT("datos!"&amp;HLOOKUP(Q39,calculo_imp,2,FALSE)&amp;VLOOKUP(O39,calculo_prob,2,FALSE)),"")</f>
        <v>Alto</v>
      </c>
      <c r="T39" s="92">
        <v>1</v>
      </c>
      <c r="U39" s="84" t="s">
        <v>593</v>
      </c>
      <c r="V39" s="83" t="s">
        <v>594</v>
      </c>
      <c r="W39" s="83" t="s">
        <v>595</v>
      </c>
      <c r="X39" s="83" t="s">
        <v>596</v>
      </c>
      <c r="Y39" s="83" t="s">
        <v>597</v>
      </c>
      <c r="Z39" s="83" t="s">
        <v>598</v>
      </c>
      <c r="AA39" s="83" t="s">
        <v>599</v>
      </c>
      <c r="AB39" s="83" t="s">
        <v>600</v>
      </c>
      <c r="AC39" s="83" t="s">
        <v>601</v>
      </c>
      <c r="AD39" s="90" t="str">
        <f>IF(AE39="","",VLOOKUP(AE39,datos!$AT$6:$AU$9,2,0))</f>
        <v>Probabilidad</v>
      </c>
      <c r="AE39" s="84" t="s">
        <v>80</v>
      </c>
      <c r="AF39" s="84" t="s">
        <v>84</v>
      </c>
      <c r="AG39" s="85">
        <f>IF(AND(AE39="",AF39=""),"",IF(AE39="",0,VLOOKUP(AE39,datos!$AP$3:$AR$7,3,0))+IF(AF39="",0,VLOOKUP(AF39,datos!$AP$3:$AR$7,3,0)))</f>
        <v>0.4</v>
      </c>
      <c r="AH39" s="103" t="str">
        <f>IF(OR(AI39="",AI39=0),"",IF(AI39&lt;=datos!$AC$3,datos!$AE$3,IF(AI39&lt;=datos!$AC$4,datos!$AE$4,IF(AI39&lt;=datos!$AC$5,datos!$AE$5,IF(AI39&lt;=datos!$AC$6,datos!$AE$6,IF(AI39&lt;=datos!$AC$7,datos!$AE$7,""))))))</f>
        <v>Baja</v>
      </c>
      <c r="AI39" s="104">
        <f>IF(AD39="","",IF(T39=1,IF(AD39="Probabilidad",P39-(P39*AG39),P39),IF(AD39="Probabilidad",#REF!-(#REF!*AG39),#REF!)))</f>
        <v>0.36</v>
      </c>
      <c r="AJ39" s="105" t="str">
        <f>+IF(AK39&lt;=datos!$AD$11,datos!$AC$11,IF(AK39&lt;=datos!$AD$12,datos!$AC$12,IF(AK39&lt;=datos!$AD$13,datos!$AC$13,IF(AK39&lt;=datos!$AD$14,datos!$AC$14,IF(AK39&lt;=datos!$AD$15,datos!$AC$15,"")))))</f>
        <v>Mayor</v>
      </c>
      <c r="AK39" s="104">
        <f>IF(AD39="","",IF(T39=1,IF(AD39="Impacto",R39-(R39*AG39),R39),IF(AD39="Impacto",#REF!-(#REF!*AG39),#REF!)))</f>
        <v>0.8</v>
      </c>
      <c r="AL39" s="105" t="str">
        <f aca="true" ca="1" t="shared" si="4" ref="AL39:AL49">_xlfn.IFERROR(INDIRECT("datos!"&amp;HLOOKUP(AJ39,calculo_imp,2,FALSE)&amp;VLOOKUP(AH39,calculo_prob,2,FALSE)),"")</f>
        <v>Alto</v>
      </c>
      <c r="AM39" s="224" t="s">
        <v>92</v>
      </c>
      <c r="AN39" s="226" t="s">
        <v>610</v>
      </c>
      <c r="AO39" s="228"/>
      <c r="AP39" s="199" t="s">
        <v>611</v>
      </c>
    </row>
    <row r="40" spans="1:42" ht="48.75" thickBot="1">
      <c r="A40" s="220"/>
      <c r="B40" s="188"/>
      <c r="C40" s="188"/>
      <c r="D40" s="186"/>
      <c r="E40" s="188"/>
      <c r="F40" s="188"/>
      <c r="G40" s="188"/>
      <c r="H40" s="188"/>
      <c r="I40" s="188"/>
      <c r="J40" s="188"/>
      <c r="K40" s="190"/>
      <c r="L40" s="192"/>
      <c r="M40" s="196"/>
      <c r="N40" s="194"/>
      <c r="O40" s="222"/>
      <c r="P40" s="218"/>
      <c r="Q40" s="216"/>
      <c r="R40" s="218" t="e">
        <f>IF(OR(#REF!=datos!$AB$10,#REF!=datos!$AB$16),"",VLOOKUP(#REF!,datos!$AA$10:$AC$21,3,0))</f>
        <v>#REF!</v>
      </c>
      <c r="S40" s="198"/>
      <c r="T40" s="93">
        <v>2</v>
      </c>
      <c r="U40" s="80" t="s">
        <v>602</v>
      </c>
      <c r="V40" s="79" t="s">
        <v>603</v>
      </c>
      <c r="W40" s="79" t="s">
        <v>604</v>
      </c>
      <c r="X40" s="79" t="s">
        <v>605</v>
      </c>
      <c r="Y40" s="79" t="s">
        <v>606</v>
      </c>
      <c r="Z40" s="79" t="s">
        <v>607</v>
      </c>
      <c r="AA40" s="79" t="s">
        <v>608</v>
      </c>
      <c r="AB40" s="79" t="s">
        <v>609</v>
      </c>
      <c r="AC40" s="79" t="s">
        <v>601</v>
      </c>
      <c r="AD40" s="89" t="str">
        <f>IF(AE40="","",VLOOKUP(AE40,datos!$AT$6:$AU$9,2,0))</f>
        <v>Probabilidad</v>
      </c>
      <c r="AE40" s="80" t="s">
        <v>80</v>
      </c>
      <c r="AF40" s="80" t="s">
        <v>84</v>
      </c>
      <c r="AG40" s="86">
        <f>IF(AND(AE40="",AF40=""),"",IF(AE40="",0,VLOOKUP(AE40,datos!$AP$3:$AR$7,3,0))+IF(AF40="",0,VLOOKUP(AF40,datos!$AP$3:$AR$7,3,0)))</f>
        <v>0.4</v>
      </c>
      <c r="AH40" s="106" t="str">
        <f>IF(OR(AI40="",AI40=0),"",IF(AI40&lt;=datos!$AC$3,datos!$AE$3,IF(AI40&lt;=datos!$AC$4,datos!$AE$4,IF(AI40&lt;=datos!$AC$5,datos!$AE$5,IF(AI40&lt;=datos!$AC$6,datos!$AE$6,IF(AI40&lt;=datos!$AC$7,datos!$AE$7,""))))))</f>
        <v>Baja</v>
      </c>
      <c r="AI40" s="107">
        <f>IF(AD40="","",IF(T40=1,IF(AD40="Probabilidad",P40-(P40*AG40),P40),IF(AD40="Probabilidad",AI39-(AI39*AG40),AI39)))</f>
        <v>0.216</v>
      </c>
      <c r="AJ40" s="108" t="str">
        <f>+IF(AK40&lt;=datos!$AD$11,datos!$AC$11,IF(AK40&lt;=datos!$AD$12,datos!$AC$12,IF(AK40&lt;=datos!$AD$13,datos!$AC$13,IF(AK40&lt;=datos!$AD$14,datos!$AC$14,IF(AK40&lt;=datos!$AD$15,datos!$AC$15,"")))))</f>
        <v>Mayor</v>
      </c>
      <c r="AK40" s="107">
        <f>IF(AD40="","",IF(T40=1,IF(AD40="Impacto",R40-(R40*AG40),R40),IF(AD40="Impacto",AK39-(AK39*AG40),AK39)))</f>
        <v>0.8</v>
      </c>
      <c r="AL40" s="108" t="str">
        <f ca="1" t="shared" si="4"/>
        <v>Alto</v>
      </c>
      <c r="AM40" s="225"/>
      <c r="AN40" s="227"/>
      <c r="AO40" s="229"/>
      <c r="AP40" s="200"/>
    </row>
    <row r="41" spans="1:42" ht="168.75" thickBot="1">
      <c r="A41" s="141">
        <v>21</v>
      </c>
      <c r="B41" s="84" t="s">
        <v>42</v>
      </c>
      <c r="C41" s="84" t="s">
        <v>249</v>
      </c>
      <c r="D41" s="90" t="str">
        <f>_xlfn.IFERROR(VLOOKUP(B41,datos!$B$1:$C$21,2,0),"")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41" s="82" t="s">
        <v>54</v>
      </c>
      <c r="F41" s="82" t="s">
        <v>612</v>
      </c>
      <c r="G41" s="82" t="s">
        <v>613</v>
      </c>
      <c r="H41" s="84" t="s">
        <v>233</v>
      </c>
      <c r="I41" s="84" t="s">
        <v>463</v>
      </c>
      <c r="J41" s="82" t="s">
        <v>614</v>
      </c>
      <c r="K41" s="139" t="s">
        <v>184</v>
      </c>
      <c r="L41" s="140" t="s">
        <v>57</v>
      </c>
      <c r="M41" s="143" t="s">
        <v>12</v>
      </c>
      <c r="N41" s="142" t="s">
        <v>615</v>
      </c>
      <c r="O41" s="105" t="str">
        <f>_xlfn.IFERROR(VLOOKUP(P41,datos!$AC$2:$AE$7,3,0),"")</f>
        <v>Muy Alta</v>
      </c>
      <c r="P41" s="144">
        <f>+IF(OR(N41="",N41=0),"",IF(N41&lt;=datos!$AD$3,datos!$AC$3,IF(AND(N41&gt;datos!$AD$3,N41&lt;=datos!$AD$4),datos!$AC$4,IF(AND(N41&gt;datos!$AD$4,N41&lt;=datos!$AD$5),datos!$AC$5,IF(AND(N41&gt;datos!$AD$5,N41&lt;=datos!$AD$6),datos!$AC$6,IF(N41&gt;datos!$AD$7,datos!$AC$7,0))))))</f>
        <v>1</v>
      </c>
      <c r="Q41" s="145" t="str">
        <f>+HLOOKUP(A41,'Impacto Riesgo de Corrupción'!$D$8:$AY$29,22,0)</f>
        <v>Catastrófico</v>
      </c>
      <c r="R41" s="144">
        <f>+IF(Q41="","",VLOOKUP(Q41,datos!$AC$12:$AD$15,2,0))</f>
        <v>1</v>
      </c>
      <c r="S41" s="134" t="str">
        <f aca="true" ca="1" t="shared" si="5" ref="S41:S46">_xlfn.IFERROR(INDIRECT("datos!"&amp;HLOOKUP(Q41,calculo_imp,2,FALSE)&amp;VLOOKUP(O41,calculo_prob,2,FALSE)),"")</f>
        <v>Extremo</v>
      </c>
      <c r="T41" s="95">
        <v>1</v>
      </c>
      <c r="U41" s="82" t="s">
        <v>626</v>
      </c>
      <c r="V41" s="81" t="s">
        <v>627</v>
      </c>
      <c r="W41" s="81" t="s">
        <v>628</v>
      </c>
      <c r="X41" s="81" t="s">
        <v>629</v>
      </c>
      <c r="Y41" s="81" t="s">
        <v>630</v>
      </c>
      <c r="Z41" s="81" t="s">
        <v>631</v>
      </c>
      <c r="AA41" s="81" t="s">
        <v>632</v>
      </c>
      <c r="AB41" s="81" t="s">
        <v>633</v>
      </c>
      <c r="AC41" s="81" t="s">
        <v>634</v>
      </c>
      <c r="AD41" s="88" t="str">
        <f>IF(AE41="","",VLOOKUP(AE41,datos!$AT$6:$AU$9,2,0))</f>
        <v>Probabilidad</v>
      </c>
      <c r="AE41" s="82" t="s">
        <v>81</v>
      </c>
      <c r="AF41" s="82" t="s">
        <v>84</v>
      </c>
      <c r="AG41" s="87">
        <f>IF(AND(AE41="",AF41=""),"",IF(AE41="",0,VLOOKUP(AE41,datos!$AP$3:$AR$7,3,0))+IF(AF41="",0,VLOOKUP(AF41,datos!$AP$3:$AR$7,3,0)))</f>
        <v>0.3</v>
      </c>
      <c r="AH41" s="112" t="str">
        <f>IF(OR(AI41="",AI41=0),"",IF(AI41&lt;=datos!$AC$3,datos!$AE$3,IF(AI41&lt;=datos!$AC$4,datos!$AE$4,IF(AI41&lt;=datos!$AC$5,datos!$AE$5,IF(AI41&lt;=datos!$AC$6,datos!$AE$6,IF(AI41&lt;=datos!$AC$7,datos!$AE$7,""))))))</f>
        <v>Alta</v>
      </c>
      <c r="AI41" s="109">
        <f>IF(AD41="","",IF(T41=1,IF(AD41="Probabilidad",P41-(P41*AG41),P41),IF(AD41="Probabilidad",#REF!-(#REF!*AG41),#REF!)))</f>
        <v>0.7</v>
      </c>
      <c r="AJ41" s="110" t="str">
        <f>+IF(AK41&lt;=datos!$AD$11,datos!$AC$11,IF(AK41&lt;=datos!$AD$12,datos!$AC$12,IF(AK41&lt;=datos!$AD$13,datos!$AC$13,IF(AK41&lt;=datos!$AD$14,datos!$AC$14,IF(AK41&lt;=datos!$AD$15,datos!$AC$15,"")))))</f>
        <v>Catastrófico</v>
      </c>
      <c r="AK41" s="109">
        <f>IF(AD41="","",IF(T41=1,IF(AD41="Impacto",R41-(R41*AG41),R41),IF(AD41="Impacto",#REF!-(#REF!*AG41),#REF!)))</f>
        <v>1</v>
      </c>
      <c r="AL41" s="110" t="str">
        <f ca="1" t="shared" si="4"/>
        <v>Extremo</v>
      </c>
      <c r="AM41" s="147" t="s">
        <v>92</v>
      </c>
      <c r="AN41" s="137" t="s">
        <v>656</v>
      </c>
      <c r="AO41" s="138">
        <v>44958</v>
      </c>
      <c r="AP41" s="136" t="s">
        <v>657</v>
      </c>
    </row>
    <row r="42" spans="1:42" ht="228.75" thickBot="1">
      <c r="A42" s="146">
        <v>22</v>
      </c>
      <c r="B42" s="84" t="s">
        <v>42</v>
      </c>
      <c r="C42" s="84" t="s">
        <v>249</v>
      </c>
      <c r="D42" s="90" t="str">
        <f>_xlfn.IFERROR(VLOOKUP(B42,datos!$B$1:$C$21,2,0),"")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42" s="84" t="s">
        <v>54</v>
      </c>
      <c r="F42" s="84" t="s">
        <v>616</v>
      </c>
      <c r="G42" s="84" t="s">
        <v>617</v>
      </c>
      <c r="H42" s="84" t="s">
        <v>233</v>
      </c>
      <c r="I42" s="84" t="s">
        <v>463</v>
      </c>
      <c r="J42" s="84" t="s">
        <v>618</v>
      </c>
      <c r="K42" s="139" t="s">
        <v>184</v>
      </c>
      <c r="L42" s="133" t="s">
        <v>57</v>
      </c>
      <c r="M42" s="143" t="s">
        <v>12</v>
      </c>
      <c r="N42" s="142" t="s">
        <v>619</v>
      </c>
      <c r="O42" s="105" t="str">
        <f>_xlfn.IFERROR(VLOOKUP(P42,datos!$AC$2:$AE$7,3,0),"")</f>
        <v>Muy Alta</v>
      </c>
      <c r="P42" s="144">
        <f>+IF(OR(N42="",N42=0),"",IF(N42&lt;=datos!$AD$3,datos!$AC$3,IF(AND(N42&gt;datos!$AD$3,N42&lt;=datos!$AD$4),datos!$AC$4,IF(AND(N42&gt;datos!$AD$4,N42&lt;=datos!$AD$5),datos!$AC$5,IF(AND(N42&gt;datos!$AD$5,N42&lt;=datos!$AD$6),datos!$AC$6,IF(N42&gt;datos!$AD$7,datos!$AC$7,0))))))</f>
        <v>1</v>
      </c>
      <c r="Q42" s="145" t="str">
        <f>+HLOOKUP(A42,'Impacto Riesgo de Corrupción'!$D$8:$AY$29,22,0)</f>
        <v>Catastrófico</v>
      </c>
      <c r="R42" s="144">
        <f>+IF(Q42="","",VLOOKUP(Q42,datos!$AC$12:$AD$15,2,0))</f>
        <v>1</v>
      </c>
      <c r="S42" s="134" t="str">
        <f ca="1" t="shared" si="5"/>
        <v>Extremo</v>
      </c>
      <c r="T42" s="92">
        <v>1</v>
      </c>
      <c r="U42" s="84" t="s">
        <v>635</v>
      </c>
      <c r="V42" s="83" t="s">
        <v>636</v>
      </c>
      <c r="W42" s="83" t="s">
        <v>628</v>
      </c>
      <c r="X42" s="83" t="s">
        <v>637</v>
      </c>
      <c r="Y42" s="83" t="s">
        <v>638</v>
      </c>
      <c r="Z42" s="83" t="s">
        <v>639</v>
      </c>
      <c r="AA42" s="83" t="s">
        <v>640</v>
      </c>
      <c r="AB42" s="83" t="s">
        <v>641</v>
      </c>
      <c r="AC42" s="83" t="s">
        <v>634</v>
      </c>
      <c r="AD42" s="90" t="str">
        <f>IF(AE42="","",VLOOKUP(AE42,datos!$AT$6:$AU$9,2,0))</f>
        <v>Probabilidad</v>
      </c>
      <c r="AE42" s="84" t="s">
        <v>80</v>
      </c>
      <c r="AF42" s="84" t="s">
        <v>84</v>
      </c>
      <c r="AG42" s="85">
        <f>IF(AND(AE42="",AF42=""),"",IF(AE42="",0,VLOOKUP(AE42,datos!$AP$3:$AR$7,3,0))+IF(AF42="",0,VLOOKUP(AF42,datos!$AP$3:$AR$7,3,0)))</f>
        <v>0.4</v>
      </c>
      <c r="AH42" s="103" t="str">
        <f>IF(OR(AI42="",AI42=0),"",IF(AI42&lt;=datos!$AC$3,datos!$AE$3,IF(AI42&lt;=datos!$AC$4,datos!$AE$4,IF(AI42&lt;=datos!$AC$5,datos!$AE$5,IF(AI42&lt;=datos!$AC$6,datos!$AE$6,IF(AI42&lt;=datos!$AC$7,datos!$AE$7,""))))))</f>
        <v>Media</v>
      </c>
      <c r="AI42" s="104">
        <f>IF(AD42="","",IF(T42=1,IF(AD42="Probabilidad",P42-(P42*AG42),P42),IF(AD42="Probabilidad",#REF!-(#REF!*AG42),#REF!)))</f>
        <v>0.6</v>
      </c>
      <c r="AJ42" s="105" t="str">
        <f>+IF(AK42&lt;=datos!$AD$11,datos!$AC$11,IF(AK42&lt;=datos!$AD$12,datos!$AC$12,IF(AK42&lt;=datos!$AD$13,datos!$AC$13,IF(AK42&lt;=datos!$AD$14,datos!$AC$14,IF(AK42&lt;=datos!$AD$15,datos!$AC$15,"")))))</f>
        <v>Catastrófico</v>
      </c>
      <c r="AK42" s="104">
        <f>IF(AD42="","",IF(T42=1,IF(AD42="Impacto",R42-(R42*AG42),R42),IF(AD42="Impacto",#REF!-(#REF!*AG42),#REF!)))</f>
        <v>1</v>
      </c>
      <c r="AL42" s="105" t="str">
        <f ca="1" t="shared" si="4"/>
        <v>Extremo</v>
      </c>
      <c r="AM42" s="147" t="s">
        <v>92</v>
      </c>
      <c r="AN42" s="137" t="s">
        <v>658</v>
      </c>
      <c r="AO42" s="138">
        <v>44958</v>
      </c>
      <c r="AP42" s="135" t="s">
        <v>657</v>
      </c>
    </row>
    <row r="43" spans="1:42" ht="264.75" thickBot="1">
      <c r="A43" s="146">
        <v>23</v>
      </c>
      <c r="B43" s="84" t="s">
        <v>42</v>
      </c>
      <c r="C43" s="84" t="s">
        <v>249</v>
      </c>
      <c r="D43" s="90" t="str">
        <f>_xlfn.IFERROR(VLOOKUP(B43,datos!$B$1:$C$21,2,0),"")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43" s="84" t="s">
        <v>54</v>
      </c>
      <c r="F43" s="84" t="s">
        <v>620</v>
      </c>
      <c r="G43" s="84" t="s">
        <v>621</v>
      </c>
      <c r="H43" s="84" t="s">
        <v>233</v>
      </c>
      <c r="I43" s="84" t="s">
        <v>463</v>
      </c>
      <c r="J43" s="84" t="s">
        <v>622</v>
      </c>
      <c r="K43" s="139" t="s">
        <v>184</v>
      </c>
      <c r="L43" s="133" t="s">
        <v>57</v>
      </c>
      <c r="M43" s="143" t="s">
        <v>12</v>
      </c>
      <c r="N43" s="142">
        <v>12</v>
      </c>
      <c r="O43" s="105" t="str">
        <f>_xlfn.IFERROR(VLOOKUP(P43,datos!$AC$2:$AE$7,3,0),"")</f>
        <v>Baja</v>
      </c>
      <c r="P43" s="144">
        <f>+IF(OR(N43="",N43=0),"",IF(N43&lt;=datos!$AD$3,datos!$AC$3,IF(AND(N43&gt;datos!$AD$3,N43&lt;=datos!$AD$4),datos!$AC$4,IF(AND(N43&gt;datos!$AD$4,N43&lt;=datos!$AD$5),datos!$AC$5,IF(AND(N43&gt;datos!$AD$5,N43&lt;=datos!$AD$6),datos!$AC$6,IF(N43&gt;datos!$AD$7,datos!$AC$7,0))))))</f>
        <v>0.4</v>
      </c>
      <c r="Q43" s="145" t="str">
        <f>+HLOOKUP(A43,'Impacto Riesgo de Corrupción'!$D$8:$AY$29,22,0)</f>
        <v>Mayor</v>
      </c>
      <c r="R43" s="144">
        <f>+IF(Q43="","",VLOOKUP(Q43,datos!$AC$12:$AD$15,2,0))</f>
        <v>0.8</v>
      </c>
      <c r="S43" s="134" t="str">
        <f ca="1" t="shared" si="5"/>
        <v>Alto</v>
      </c>
      <c r="T43" s="92">
        <v>1</v>
      </c>
      <c r="U43" s="84" t="s">
        <v>642</v>
      </c>
      <c r="V43" s="83" t="s">
        <v>643</v>
      </c>
      <c r="W43" s="83" t="s">
        <v>628</v>
      </c>
      <c r="X43" s="83" t="s">
        <v>644</v>
      </c>
      <c r="Y43" s="83" t="s">
        <v>645</v>
      </c>
      <c r="Z43" s="83" t="s">
        <v>646</v>
      </c>
      <c r="AA43" s="83" t="s">
        <v>647</v>
      </c>
      <c r="AB43" s="83" t="s">
        <v>648</v>
      </c>
      <c r="AC43" s="83" t="s">
        <v>634</v>
      </c>
      <c r="AD43" s="90" t="str">
        <f>IF(AE43="","",VLOOKUP(AE43,datos!$AT$6:$AU$9,2,0))</f>
        <v>Probabilidad</v>
      </c>
      <c r="AE43" s="84" t="s">
        <v>80</v>
      </c>
      <c r="AF43" s="84" t="s">
        <v>84</v>
      </c>
      <c r="AG43" s="85">
        <f>IF(AND(AE43="",AF43=""),"",IF(AE43="",0,VLOOKUP(AE43,datos!$AP$3:$AR$7,3,0))+IF(AF43="",0,VLOOKUP(AF43,datos!$AP$3:$AR$7,3,0)))</f>
        <v>0.4</v>
      </c>
      <c r="AH43" s="103" t="str">
        <f>IF(OR(AI43="",AI43=0),"",IF(AI43&lt;=datos!$AC$3,datos!$AE$3,IF(AI43&lt;=datos!$AC$4,datos!$AE$4,IF(AI43&lt;=datos!$AC$5,datos!$AE$5,IF(AI43&lt;=datos!$AC$6,datos!$AE$6,IF(AI43&lt;=datos!$AC$7,datos!$AE$7,""))))))</f>
        <v>Baja</v>
      </c>
      <c r="AI43" s="104">
        <f>IF(AD43="","",IF(T43=1,IF(AD43="Probabilidad",P43-(P43*AG43),P43),IF(AD43="Probabilidad",#REF!-(#REF!*AG43),#REF!)))</f>
        <v>0.24</v>
      </c>
      <c r="AJ43" s="105" t="str">
        <f>+IF(AK43&lt;=datos!$AD$11,datos!$AC$11,IF(AK43&lt;=datos!$AD$12,datos!$AC$12,IF(AK43&lt;=datos!$AD$13,datos!$AC$13,IF(AK43&lt;=datos!$AD$14,datos!$AC$14,IF(AK43&lt;=datos!$AD$15,datos!$AC$15,"")))))</f>
        <v>Mayor</v>
      </c>
      <c r="AK43" s="104">
        <f>IF(AD43="","",IF(T43=1,IF(AD43="Impacto",R43-(R43*AG43),R43),IF(AD43="Impacto",#REF!-(#REF!*AG43),#REF!)))</f>
        <v>0.8</v>
      </c>
      <c r="AL43" s="105" t="str">
        <f ca="1" t="shared" si="4"/>
        <v>Alto</v>
      </c>
      <c r="AM43" s="147" t="s">
        <v>92</v>
      </c>
      <c r="AN43" s="137" t="s">
        <v>659</v>
      </c>
      <c r="AO43" s="138">
        <v>44958</v>
      </c>
      <c r="AP43" s="135" t="s">
        <v>657</v>
      </c>
    </row>
    <row r="44" spans="1:42" ht="396.75" thickBot="1">
      <c r="A44" s="146">
        <v>24</v>
      </c>
      <c r="B44" s="84" t="s">
        <v>42</v>
      </c>
      <c r="C44" s="84" t="s">
        <v>249</v>
      </c>
      <c r="D44" s="90" t="str">
        <f>_xlfn.IFERROR(VLOOKUP(B44,datos!$B$1:$C$21,2,0),"")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44" s="84" t="s">
        <v>54</v>
      </c>
      <c r="F44" s="84" t="s">
        <v>623</v>
      </c>
      <c r="G44" s="84" t="s">
        <v>624</v>
      </c>
      <c r="H44" s="84" t="s">
        <v>233</v>
      </c>
      <c r="I44" s="84" t="s">
        <v>463</v>
      </c>
      <c r="J44" s="84" t="s">
        <v>625</v>
      </c>
      <c r="K44" s="139" t="s">
        <v>184</v>
      </c>
      <c r="L44" s="133" t="s">
        <v>57</v>
      </c>
      <c r="M44" s="143" t="s">
        <v>12</v>
      </c>
      <c r="N44" s="142">
        <v>12</v>
      </c>
      <c r="O44" s="105" t="str">
        <f>_xlfn.IFERROR(VLOOKUP(P44,datos!$AC$2:$AE$7,3,0),"")</f>
        <v>Baja</v>
      </c>
      <c r="P44" s="144">
        <f>+IF(OR(N44="",N44=0),"",IF(N44&lt;=datos!$AD$3,datos!$AC$3,IF(AND(N44&gt;datos!$AD$3,N44&lt;=datos!$AD$4),datos!$AC$4,IF(AND(N44&gt;datos!$AD$4,N44&lt;=datos!$AD$5),datos!$AC$5,IF(AND(N44&gt;datos!$AD$5,N44&lt;=datos!$AD$6),datos!$AC$6,IF(N44&gt;datos!$AD$7,datos!$AC$7,0))))))</f>
        <v>0.4</v>
      </c>
      <c r="Q44" s="145" t="str">
        <f>+HLOOKUP(A44,'Impacto Riesgo de Corrupción'!$D$8:$AY$29,22,0)</f>
        <v>Mayor</v>
      </c>
      <c r="R44" s="144">
        <f>+IF(Q44="","",VLOOKUP(Q44,datos!$AC$12:$AD$15,2,0))</f>
        <v>0.8</v>
      </c>
      <c r="S44" s="134" t="str">
        <f ca="1" t="shared" si="5"/>
        <v>Alto</v>
      </c>
      <c r="T44" s="92">
        <v>1</v>
      </c>
      <c r="U44" s="84" t="s">
        <v>649</v>
      </c>
      <c r="V44" s="83" t="s">
        <v>650</v>
      </c>
      <c r="W44" s="83" t="s">
        <v>628</v>
      </c>
      <c r="X44" s="83" t="s">
        <v>651</v>
      </c>
      <c r="Y44" s="83" t="s">
        <v>652</v>
      </c>
      <c r="Z44" s="83" t="s">
        <v>653</v>
      </c>
      <c r="AA44" s="83" t="s">
        <v>654</v>
      </c>
      <c r="AB44" s="83" t="s">
        <v>655</v>
      </c>
      <c r="AC44" s="83" t="s">
        <v>634</v>
      </c>
      <c r="AD44" s="90" t="str">
        <f>IF(AE44="","",VLOOKUP(AE44,datos!$AT$6:$AU$9,2,0))</f>
        <v>Probabilidad</v>
      </c>
      <c r="AE44" s="84" t="s">
        <v>81</v>
      </c>
      <c r="AF44" s="84" t="s">
        <v>83</v>
      </c>
      <c r="AG44" s="85">
        <f>IF(AND(AE44="",AF44=""),"",IF(AE44="",0,VLOOKUP(AE44,datos!$AP$3:$AR$7,3,0))+IF(AF44="",0,VLOOKUP(AF44,datos!$AP$3:$AR$7,3,0)))</f>
        <v>0.4</v>
      </c>
      <c r="AH44" s="103" t="str">
        <f>IF(OR(AI44="",AI44=0),"",IF(AI44&lt;=datos!$AC$3,datos!$AE$3,IF(AI44&lt;=datos!$AC$4,datos!$AE$4,IF(AI44&lt;=datos!$AC$5,datos!$AE$5,IF(AI44&lt;=datos!$AC$6,datos!$AE$6,IF(AI44&lt;=datos!$AC$7,datos!$AE$7,""))))))</f>
        <v>Baja</v>
      </c>
      <c r="AI44" s="104">
        <f>IF(AD44="","",IF(T44=1,IF(AD44="Probabilidad",P44-(P44*AG44),P44),IF(AD44="Probabilidad",#REF!-(#REF!*AG44),#REF!)))</f>
        <v>0.24</v>
      </c>
      <c r="AJ44" s="105" t="str">
        <f>+IF(AK44&lt;=datos!$AD$11,datos!$AC$11,IF(AK44&lt;=datos!$AD$12,datos!$AC$12,IF(AK44&lt;=datos!$AD$13,datos!$AC$13,IF(AK44&lt;=datos!$AD$14,datos!$AC$14,IF(AK44&lt;=datos!$AD$15,datos!$AC$15,"")))))</f>
        <v>Mayor</v>
      </c>
      <c r="AK44" s="104">
        <f>IF(AD44="","",IF(T44=1,IF(AD44="Impacto",R44-(R44*AG44),R44),IF(AD44="Impacto",#REF!-(#REF!*AG44),#REF!)))</f>
        <v>0.8</v>
      </c>
      <c r="AL44" s="105" t="str">
        <f ca="1" t="shared" si="4"/>
        <v>Alto</v>
      </c>
      <c r="AM44" s="147" t="s">
        <v>92</v>
      </c>
      <c r="AN44" s="137" t="s">
        <v>660</v>
      </c>
      <c r="AO44" s="138">
        <v>44958</v>
      </c>
      <c r="AP44" s="135" t="s">
        <v>657</v>
      </c>
    </row>
    <row r="45" spans="1:42" ht="276.75" thickBot="1">
      <c r="A45" s="141">
        <v>25</v>
      </c>
      <c r="B45" s="82" t="s">
        <v>40</v>
      </c>
      <c r="C45" s="84" t="s">
        <v>247</v>
      </c>
      <c r="D45" s="90" t="str">
        <f>_xlfn.IFERROR(VLOOKUP(B45,datos!$B$1:$C$21,2,0),"")</f>
        <v>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v>
      </c>
      <c r="E45" s="82" t="s">
        <v>55</v>
      </c>
      <c r="F45" s="82" t="s">
        <v>661</v>
      </c>
      <c r="G45" s="82" t="s">
        <v>662</v>
      </c>
      <c r="H45" s="84" t="s">
        <v>233</v>
      </c>
      <c r="I45" s="84" t="s">
        <v>295</v>
      </c>
      <c r="J45" s="82" t="s">
        <v>663</v>
      </c>
      <c r="K45" s="139" t="s">
        <v>184</v>
      </c>
      <c r="L45" s="140" t="s">
        <v>57</v>
      </c>
      <c r="M45" s="143" t="s">
        <v>275</v>
      </c>
      <c r="N45" s="142">
        <v>150</v>
      </c>
      <c r="O45" s="105" t="str">
        <f>_xlfn.IFERROR(VLOOKUP(P45,datos!$AC$2:$AE$7,3,0),"")</f>
        <v>Media</v>
      </c>
      <c r="P45" s="144">
        <f>+IF(OR(N45="",N45=0),"",IF(N45&lt;=datos!$AD$3,datos!$AC$3,IF(AND(N45&gt;datos!$AD$3,N45&lt;=datos!$AD$4),datos!$AC$4,IF(AND(N45&gt;datos!$AD$4,N45&lt;=datos!$AD$5),datos!$AC$5,IF(AND(N45&gt;datos!$AD$5,N45&lt;=datos!$AD$6),datos!$AC$6,IF(N45&gt;datos!$AD$7,datos!$AC$7,0))))))</f>
        <v>0.6</v>
      </c>
      <c r="Q45" s="145" t="str">
        <f>+HLOOKUP(A45,'Impacto Riesgo de Corrupción'!$D$8:$AY$29,22,0)</f>
        <v>Mayor</v>
      </c>
      <c r="R45" s="144">
        <f>+IF(Q45="","",VLOOKUP(Q45,datos!$AC$12:$AD$15,2,0))</f>
        <v>0.8</v>
      </c>
      <c r="S45" s="134" t="str">
        <f ca="1" t="shared" si="5"/>
        <v>Alto</v>
      </c>
      <c r="T45" s="95">
        <v>1</v>
      </c>
      <c r="U45" s="82" t="s">
        <v>667</v>
      </c>
      <c r="V45" s="81" t="s">
        <v>668</v>
      </c>
      <c r="W45" s="81" t="s">
        <v>669</v>
      </c>
      <c r="X45" s="81" t="s">
        <v>670</v>
      </c>
      <c r="Y45" s="81" t="s">
        <v>671</v>
      </c>
      <c r="Z45" s="81" t="s">
        <v>672</v>
      </c>
      <c r="AA45" s="81" t="s">
        <v>673</v>
      </c>
      <c r="AB45" s="81" t="s">
        <v>674</v>
      </c>
      <c r="AC45" s="81" t="s">
        <v>675</v>
      </c>
      <c r="AD45" s="88" t="str">
        <f>IF(AE45="","",VLOOKUP(AE45,datos!$AT$6:$AU$9,2,0))</f>
        <v>Probabilidad</v>
      </c>
      <c r="AE45" s="82" t="s">
        <v>80</v>
      </c>
      <c r="AF45" s="82" t="s">
        <v>84</v>
      </c>
      <c r="AG45" s="87">
        <f>IF(AND(AE45="",AF45=""),"",IF(AE45="",0,VLOOKUP(AE45,datos!$AP$3:$AR$7,3,0))+IF(AF45="",0,VLOOKUP(AF45,datos!$AP$3:$AR$7,3,0)))</f>
        <v>0.4</v>
      </c>
      <c r="AH45" s="112" t="str">
        <f>IF(OR(AI45="",AI45=0),"",IF(AI45&lt;=datos!$AC$3,datos!$AE$3,IF(AI45&lt;=datos!$AC$4,datos!$AE$4,IF(AI45&lt;=datos!$AC$5,datos!$AE$5,IF(AI45&lt;=datos!$AC$6,datos!$AE$6,IF(AI45&lt;=datos!$AC$7,datos!$AE$7,""))))))</f>
        <v>Baja</v>
      </c>
      <c r="AI45" s="109">
        <f>IF(AD45="","",IF(T45=1,IF(AD45="Probabilidad",P45-(P45*AG45),P45),IF(AD45="Probabilidad",#REF!-(#REF!*AG45),#REF!)))</f>
        <v>0.36</v>
      </c>
      <c r="AJ45" s="110" t="str">
        <f>+IF(AK45&lt;=datos!$AD$11,datos!$AC$11,IF(AK45&lt;=datos!$AD$12,datos!$AC$12,IF(AK45&lt;=datos!$AD$13,datos!$AC$13,IF(AK45&lt;=datos!$AD$14,datos!$AC$14,IF(AK45&lt;=datos!$AD$15,datos!$AC$15,"")))))</f>
        <v>Mayor</v>
      </c>
      <c r="AK45" s="109">
        <f>IF(AD45="","",IF(T45=1,IF(AD45="Impacto",R45-(R45*AG45),R45),IF(AD45="Impacto",#REF!-(#REF!*AG45),#REF!)))</f>
        <v>0.8</v>
      </c>
      <c r="AL45" s="110" t="str">
        <f ca="1" t="shared" si="4"/>
        <v>Alto</v>
      </c>
      <c r="AM45" s="147" t="s">
        <v>92</v>
      </c>
      <c r="AN45" s="137" t="s">
        <v>692</v>
      </c>
      <c r="AO45" s="138">
        <v>45228</v>
      </c>
      <c r="AP45" s="136" t="s">
        <v>693</v>
      </c>
    </row>
    <row r="46" spans="1:42" ht="228">
      <c r="A46" s="219">
        <v>26</v>
      </c>
      <c r="B46" s="187" t="s">
        <v>40</v>
      </c>
      <c r="C46" s="187" t="s">
        <v>247</v>
      </c>
      <c r="D46" s="185" t="str">
        <f>_xlfn.IFERROR(VLOOKUP(B46,datos!$B$1:$C$21,2,0),"")</f>
        <v>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v>
      </c>
      <c r="E46" s="187" t="s">
        <v>55</v>
      </c>
      <c r="F46" s="187" t="s">
        <v>664</v>
      </c>
      <c r="G46" s="187" t="s">
        <v>665</v>
      </c>
      <c r="H46" s="187" t="s">
        <v>233</v>
      </c>
      <c r="I46" s="187" t="s">
        <v>295</v>
      </c>
      <c r="J46" s="187" t="s">
        <v>666</v>
      </c>
      <c r="K46" s="189" t="s">
        <v>184</v>
      </c>
      <c r="L46" s="191" t="s">
        <v>57</v>
      </c>
      <c r="M46" s="195" t="s">
        <v>275</v>
      </c>
      <c r="N46" s="193">
        <v>1576</v>
      </c>
      <c r="O46" s="221" t="str">
        <f>_xlfn.IFERROR(VLOOKUP(P46,datos!$AC$2:$AE$7,3,0),"")</f>
        <v>Alta</v>
      </c>
      <c r="P46" s="217">
        <f>+IF(OR(N46="",N46=0),"",IF(N46&lt;=datos!$AD$3,datos!$AC$3,IF(AND(N46&gt;datos!$AD$3,N46&lt;=datos!$AD$4),datos!$AC$4,IF(AND(N46&gt;datos!$AD$4,N46&lt;=datos!$AD$5),datos!$AC$5,IF(AND(N46&gt;datos!$AD$5,N46&lt;=datos!$AD$6),datos!$AC$6,IF(N46&gt;datos!$AD$7,datos!$AC$7,0))))))</f>
        <v>0.8</v>
      </c>
      <c r="Q46" s="215" t="str">
        <f>+HLOOKUP(A46,'Impacto Riesgo de Corrupción'!$D$8:$AY$29,22,0)</f>
        <v>Mayor</v>
      </c>
      <c r="R46" s="217">
        <f>+IF(Q46="","",VLOOKUP(Q46,datos!$AC$12:$AD$15,2,0))</f>
        <v>0.8</v>
      </c>
      <c r="S46" s="197" t="str">
        <f ca="1" t="shared" si="5"/>
        <v>Alto</v>
      </c>
      <c r="T46" s="92">
        <v>1</v>
      </c>
      <c r="U46" s="84" t="s">
        <v>676</v>
      </c>
      <c r="V46" s="83" t="s">
        <v>677</v>
      </c>
      <c r="W46" s="83" t="s">
        <v>678</v>
      </c>
      <c r="X46" s="83" t="s">
        <v>679</v>
      </c>
      <c r="Y46" s="83" t="s">
        <v>680</v>
      </c>
      <c r="Z46" s="83" t="s">
        <v>681</v>
      </c>
      <c r="AA46" s="83" t="s">
        <v>682</v>
      </c>
      <c r="AB46" s="83" t="s">
        <v>683</v>
      </c>
      <c r="AC46" s="83" t="s">
        <v>675</v>
      </c>
      <c r="AD46" s="90" t="str">
        <f>IF(AE46="","",VLOOKUP(AE46,datos!$AT$6:$AU$9,2,0))</f>
        <v>Probabilidad</v>
      </c>
      <c r="AE46" s="84" t="s">
        <v>80</v>
      </c>
      <c r="AF46" s="84" t="s">
        <v>84</v>
      </c>
      <c r="AG46" s="85">
        <f>IF(AND(AE46="",AF46=""),"",IF(AE46="",0,VLOOKUP(AE46,datos!$AP$3:$AR$7,3,0))+IF(AF46="",0,VLOOKUP(AF46,datos!$AP$3:$AR$7,3,0)))</f>
        <v>0.4</v>
      </c>
      <c r="AH46" s="103" t="str">
        <f>IF(OR(AI46="",AI46=0),"",IF(AI46&lt;=datos!$AC$3,datos!$AE$3,IF(AI46&lt;=datos!$AC$4,datos!$AE$4,IF(AI46&lt;=datos!$AC$5,datos!$AE$5,IF(AI46&lt;=datos!$AC$6,datos!$AE$6,IF(AI46&lt;=datos!$AC$7,datos!$AE$7,""))))))</f>
        <v>Media</v>
      </c>
      <c r="AI46" s="104">
        <f>IF(AD46="","",IF(T46=1,IF(AD46="Probabilidad",P46-(P46*AG46),P46),IF(AD46="Probabilidad",#REF!-(#REF!*AG46),#REF!)))</f>
        <v>0.48</v>
      </c>
      <c r="AJ46" s="105" t="str">
        <f>+IF(AK46&lt;=datos!$AD$11,datos!$AC$11,IF(AK46&lt;=datos!$AD$12,datos!$AC$12,IF(AK46&lt;=datos!$AD$13,datos!$AC$13,IF(AK46&lt;=datos!$AD$14,datos!$AC$14,IF(AK46&lt;=datos!$AD$15,datos!$AC$15,"")))))</f>
        <v>Mayor</v>
      </c>
      <c r="AK46" s="104">
        <f>IF(AD46="","",IF(T46=1,IF(AD46="Impacto",R46-(R46*AG46),R46),IF(AD46="Impacto",#REF!-(#REF!*AG46),#REF!)))</f>
        <v>0.8</v>
      </c>
      <c r="AL46" s="105" t="str">
        <f ca="1" t="shared" si="4"/>
        <v>Alto</v>
      </c>
      <c r="AM46" s="224" t="s">
        <v>92</v>
      </c>
      <c r="AN46" s="226" t="s">
        <v>692</v>
      </c>
      <c r="AO46" s="228">
        <v>45228</v>
      </c>
      <c r="AP46" s="199" t="s">
        <v>693</v>
      </c>
    </row>
    <row r="47" spans="1:42" ht="60.75" thickBot="1">
      <c r="A47" s="220"/>
      <c r="B47" s="188"/>
      <c r="C47" s="188"/>
      <c r="D47" s="186"/>
      <c r="E47" s="188"/>
      <c r="F47" s="188"/>
      <c r="G47" s="188"/>
      <c r="H47" s="188"/>
      <c r="I47" s="188"/>
      <c r="J47" s="188"/>
      <c r="K47" s="190"/>
      <c r="L47" s="192"/>
      <c r="M47" s="196"/>
      <c r="N47" s="194"/>
      <c r="O47" s="222"/>
      <c r="P47" s="218"/>
      <c r="Q47" s="216"/>
      <c r="R47" s="218" t="e">
        <f>IF(OR(#REF!=datos!$AB$10,#REF!=datos!$AB$16),"",VLOOKUP(#REF!,datos!$AA$10:$AC$21,3,0))</f>
        <v>#REF!</v>
      </c>
      <c r="S47" s="198"/>
      <c r="T47" s="93">
        <v>2</v>
      </c>
      <c r="U47" s="80" t="s">
        <v>684</v>
      </c>
      <c r="V47" s="79" t="s">
        <v>685</v>
      </c>
      <c r="W47" s="79" t="s">
        <v>686</v>
      </c>
      <c r="X47" s="79" t="s">
        <v>687</v>
      </c>
      <c r="Y47" s="79" t="s">
        <v>688</v>
      </c>
      <c r="Z47" s="79" t="s">
        <v>689</v>
      </c>
      <c r="AA47" s="79" t="s">
        <v>690</v>
      </c>
      <c r="AB47" s="79" t="s">
        <v>691</v>
      </c>
      <c r="AC47" s="79" t="s">
        <v>675</v>
      </c>
      <c r="AD47" s="89" t="str">
        <f>IF(AE47="","",VLOOKUP(AE47,datos!$AT$6:$AU$9,2,0))</f>
        <v>Probabilidad</v>
      </c>
      <c r="AE47" s="80" t="s">
        <v>80</v>
      </c>
      <c r="AF47" s="80" t="s">
        <v>84</v>
      </c>
      <c r="AG47" s="86">
        <f>IF(AND(AE47="",AF47=""),"",IF(AE47="",0,VLOOKUP(AE47,datos!$AP$3:$AR$7,3,0))+IF(AF47="",0,VLOOKUP(AF47,datos!$AP$3:$AR$7,3,0)))</f>
        <v>0.4</v>
      </c>
      <c r="AH47" s="106" t="str">
        <f>IF(OR(AI47="",AI47=0),"",IF(AI47&lt;=datos!$AC$3,datos!$AE$3,IF(AI47&lt;=datos!$AC$4,datos!$AE$4,IF(AI47&lt;=datos!$AC$5,datos!$AE$5,IF(AI47&lt;=datos!$AC$6,datos!$AE$6,IF(AI47&lt;=datos!$AC$7,datos!$AE$7,""))))))</f>
        <v>Baja</v>
      </c>
      <c r="AI47" s="107">
        <f>IF(AD47="","",IF(T47=1,IF(AD47="Probabilidad",P47-(P47*AG47),P47),IF(AD47="Probabilidad",AI46-(AI46*AG47),AI46)))</f>
        <v>0.288</v>
      </c>
      <c r="AJ47" s="108" t="str">
        <f>+IF(AK47&lt;=datos!$AD$11,datos!$AC$11,IF(AK47&lt;=datos!$AD$12,datos!$AC$12,IF(AK47&lt;=datos!$AD$13,datos!$AC$13,IF(AK47&lt;=datos!$AD$14,datos!$AC$14,IF(AK47&lt;=datos!$AD$15,datos!$AC$15,"")))))</f>
        <v>Mayor</v>
      </c>
      <c r="AK47" s="107">
        <f>IF(AD47="","",IF(T47=1,IF(AD47="Impacto",R47-(R47*AG47),R47),IF(AD47="Impacto",AK46-(AK46*AG47),AK46)))</f>
        <v>0.8</v>
      </c>
      <c r="AL47" s="108" t="str">
        <f ca="1" t="shared" si="4"/>
        <v>Alto</v>
      </c>
      <c r="AM47" s="225"/>
      <c r="AN47" s="227"/>
      <c r="AO47" s="229"/>
      <c r="AP47" s="200"/>
    </row>
    <row r="48" spans="1:42" ht="132">
      <c r="A48" s="219">
        <v>27</v>
      </c>
      <c r="B48" s="187" t="s">
        <v>45</v>
      </c>
      <c r="C48" s="187" t="s">
        <v>250</v>
      </c>
      <c r="D48" s="185" t="str">
        <f>_xlfn.IFERROR(VLOOKUP(B48,datos!$B$1:$C$21,2,0),"")</f>
        <v>Dirigir y coordinar el funcionamiento del Sistema General de Seguridad Social en Salud mediante la formulación, adopción y adaptación de políticas internas y externas, planes, programas y proyectos para el mejoramiento de la situación de salud de la población del Distrito Capital y todos los aspectos estratégicos que permitan alcanzar los objetivos trazados por la Secretaría Distrital de Salud en cumplimiento de su misión.</v>
      </c>
      <c r="E48" s="187" t="s">
        <v>55</v>
      </c>
      <c r="F48" s="187" t="s">
        <v>694</v>
      </c>
      <c r="G48" s="187" t="s">
        <v>695</v>
      </c>
      <c r="H48" s="187" t="s">
        <v>233</v>
      </c>
      <c r="I48" s="187" t="s">
        <v>295</v>
      </c>
      <c r="J48" s="187" t="s">
        <v>696</v>
      </c>
      <c r="K48" s="189" t="s">
        <v>184</v>
      </c>
      <c r="L48" s="191" t="s">
        <v>57</v>
      </c>
      <c r="M48" s="195" t="s">
        <v>12</v>
      </c>
      <c r="N48" s="193">
        <v>10000</v>
      </c>
      <c r="O48" s="221" t="str">
        <f>_xlfn.IFERROR(VLOOKUP(P48,datos!$AC$2:$AE$7,3,0),"")</f>
        <v>Muy Alta</v>
      </c>
      <c r="P48" s="217">
        <f>+IF(OR(N48="",N48=0),"",IF(N48&lt;=datos!$AD$3,datos!$AC$3,IF(AND(N48&gt;datos!$AD$3,N48&lt;=datos!$AD$4),datos!$AC$4,IF(AND(N48&gt;datos!$AD$4,N48&lt;=datos!$AD$5),datos!$AC$5,IF(AND(N48&gt;datos!$AD$5,N48&lt;=datos!$AD$6),datos!$AC$6,IF(N48&gt;datos!$AD$7,datos!$AC$7,0))))))</f>
        <v>1</v>
      </c>
      <c r="Q48" s="215" t="str">
        <f>+HLOOKUP(A48,'Impacto Riesgo de Corrupción'!$D$8:$AY$29,22,0)</f>
        <v>Catastrófico</v>
      </c>
      <c r="R48" s="217">
        <f>+IF(Q48="","",VLOOKUP(Q48,datos!$AC$12:$AD$15,2,0))</f>
        <v>1</v>
      </c>
      <c r="S48" s="197" t="str">
        <f ca="1">_xlfn.IFERROR(INDIRECT("datos!"&amp;HLOOKUP(Q48,calculo_imp,2,FALSE)&amp;VLOOKUP(O48,calculo_prob,2,FALSE)),"")</f>
        <v>Extremo</v>
      </c>
      <c r="T48" s="92">
        <v>1</v>
      </c>
      <c r="U48" s="84" t="s">
        <v>697</v>
      </c>
      <c r="V48" s="83" t="s">
        <v>698</v>
      </c>
      <c r="W48" s="83" t="s">
        <v>433</v>
      </c>
      <c r="X48" s="83" t="s">
        <v>699</v>
      </c>
      <c r="Y48" s="83" t="s">
        <v>700</v>
      </c>
      <c r="Z48" s="83" t="s">
        <v>701</v>
      </c>
      <c r="AA48" s="83" t="s">
        <v>702</v>
      </c>
      <c r="AB48" s="83" t="s">
        <v>703</v>
      </c>
      <c r="AC48" s="149" t="s">
        <v>703</v>
      </c>
      <c r="AD48" s="90" t="str">
        <f>IF(AE48="","",VLOOKUP(AE48,datos!$AT$6:$AU$9,2,0))</f>
        <v>Probabilidad</v>
      </c>
      <c r="AE48" s="84" t="s">
        <v>81</v>
      </c>
      <c r="AF48" s="84" t="s">
        <v>84</v>
      </c>
      <c r="AG48" s="85">
        <f>IF(AND(AE48="",AF48=""),"",IF(AE48="",0,VLOOKUP(AE48,datos!$AP$3:$AR$7,3,0))+IF(AF48="",0,VLOOKUP(AF48,datos!$AP$3:$AR$7,3,0)))</f>
        <v>0.3</v>
      </c>
      <c r="AH48" s="103" t="str">
        <f>IF(OR(AI48="",AI48=0),"",IF(AI48&lt;=datos!$AC$3,datos!$AE$3,IF(AI48&lt;=datos!$AC$4,datos!$AE$4,IF(AI48&lt;=datos!$AC$5,datos!$AE$5,IF(AI48&lt;=datos!$AC$6,datos!$AE$6,IF(AI48&lt;=datos!$AC$7,datos!$AE$7,""))))))</f>
        <v>Alta</v>
      </c>
      <c r="AI48" s="104">
        <f>IF(AD48="","",IF(T48=1,IF(AD48="Probabilidad",P48-(P48*AG48),P48),IF(AD48="Probabilidad",#REF!-(#REF!*AG48),#REF!)))</f>
        <v>0.7</v>
      </c>
      <c r="AJ48" s="105" t="str">
        <f>+IF(AK48&lt;=datos!$AD$11,datos!$AC$11,IF(AK48&lt;=datos!$AD$12,datos!$AC$12,IF(AK48&lt;=datos!$AD$13,datos!$AC$13,IF(AK48&lt;=datos!$AD$14,datos!$AC$14,IF(AK48&lt;=datos!$AD$15,datos!$AC$15,"")))))</f>
        <v>Catastrófico</v>
      </c>
      <c r="AK48" s="104">
        <f>IF(AD48="","",IF(T48=1,IF(AD48="Impacto",R48-(R48*AG48),R48),IF(AD48="Impacto",#REF!-(#REF!*AG48),#REF!)))</f>
        <v>1</v>
      </c>
      <c r="AL48" s="105" t="str">
        <f ca="1" t="shared" si="4"/>
        <v>Extremo</v>
      </c>
      <c r="AM48" s="224" t="s">
        <v>92</v>
      </c>
      <c r="AN48" s="226" t="s">
        <v>709</v>
      </c>
      <c r="AO48" s="228">
        <v>45291</v>
      </c>
      <c r="AP48" s="199" t="s">
        <v>710</v>
      </c>
    </row>
    <row r="49" spans="1:42" ht="132.75" thickBot="1">
      <c r="A49" s="220"/>
      <c r="B49" s="188"/>
      <c r="C49" s="188"/>
      <c r="D49" s="186"/>
      <c r="E49" s="188"/>
      <c r="F49" s="188"/>
      <c r="G49" s="188"/>
      <c r="H49" s="188"/>
      <c r="I49" s="188"/>
      <c r="J49" s="188"/>
      <c r="K49" s="190"/>
      <c r="L49" s="192"/>
      <c r="M49" s="196"/>
      <c r="N49" s="194"/>
      <c r="O49" s="222"/>
      <c r="P49" s="218"/>
      <c r="Q49" s="216"/>
      <c r="R49" s="218" t="e">
        <f>IF(OR(#REF!=datos!$AB$10,#REF!=datos!$AB$16),"",VLOOKUP(#REF!,datos!$AA$10:$AC$21,3,0))</f>
        <v>#REF!</v>
      </c>
      <c r="S49" s="198"/>
      <c r="T49" s="93">
        <v>2</v>
      </c>
      <c r="U49" s="80" t="s">
        <v>704</v>
      </c>
      <c r="V49" s="79" t="s">
        <v>698</v>
      </c>
      <c r="W49" s="79" t="s">
        <v>433</v>
      </c>
      <c r="X49" s="79" t="s">
        <v>705</v>
      </c>
      <c r="Y49" s="79" t="s">
        <v>706</v>
      </c>
      <c r="Z49" s="79" t="s">
        <v>707</v>
      </c>
      <c r="AA49" s="79" t="s">
        <v>708</v>
      </c>
      <c r="AB49" s="79" t="s">
        <v>703</v>
      </c>
      <c r="AC49" s="148" t="s">
        <v>703</v>
      </c>
      <c r="AD49" s="89" t="str">
        <f>IF(AE49="","",VLOOKUP(AE49,datos!$AT$6:$AU$9,2,0))</f>
        <v>Probabilidad</v>
      </c>
      <c r="AE49" s="80" t="s">
        <v>80</v>
      </c>
      <c r="AF49" s="80" t="s">
        <v>84</v>
      </c>
      <c r="AG49" s="86">
        <f>IF(AND(AE49="",AF49=""),"",IF(AE49="",0,VLOOKUP(AE49,datos!$AP$3:$AR$7,3,0))+IF(AF49="",0,VLOOKUP(AF49,datos!$AP$3:$AR$7,3,0)))</f>
        <v>0.4</v>
      </c>
      <c r="AH49" s="106" t="str">
        <f>IF(OR(AI49="",AI49=0),"",IF(AI49&lt;=datos!$AC$3,datos!$AE$3,IF(AI49&lt;=datos!$AC$4,datos!$AE$4,IF(AI49&lt;=datos!$AC$5,datos!$AE$5,IF(AI49&lt;=datos!$AC$6,datos!$AE$6,IF(AI49&lt;=datos!$AC$7,datos!$AE$7,""))))))</f>
        <v>Media</v>
      </c>
      <c r="AI49" s="107">
        <f aca="true" t="shared" si="6" ref="AI49:AI62">IF(AD49="","",IF(T49=1,IF(AD49="Probabilidad",P49-(P49*AG49),P49),IF(AD49="Probabilidad",AI48-(AI48*AG49),AI48)))</f>
        <v>0.42</v>
      </c>
      <c r="AJ49" s="108" t="str">
        <f>+IF(AK49&lt;=datos!$AD$11,datos!$AC$11,IF(AK49&lt;=datos!$AD$12,datos!$AC$12,IF(AK49&lt;=datos!$AD$13,datos!$AC$13,IF(AK49&lt;=datos!$AD$14,datos!$AC$14,IF(AK49&lt;=datos!$AD$15,datos!$AC$15,"")))))</f>
        <v>Catastrófico</v>
      </c>
      <c r="AK49" s="107">
        <f aca="true" t="shared" si="7" ref="AK49:AK62">IF(AD49="","",IF(T49=1,IF(AD49="Impacto",R49-(R49*AG49),R49),IF(AD49="Impacto",AK48-(AK48*AG49),AK48)))</f>
        <v>1</v>
      </c>
      <c r="AL49" s="108" t="str">
        <f ca="1" t="shared" si="4"/>
        <v>Extremo</v>
      </c>
      <c r="AM49" s="225"/>
      <c r="AN49" s="227"/>
      <c r="AO49" s="229"/>
      <c r="AP49" s="200"/>
    </row>
    <row r="50" spans="1:42" ht="240">
      <c r="A50" s="219">
        <v>28</v>
      </c>
      <c r="B50" s="187" t="s">
        <v>44</v>
      </c>
      <c r="C50" s="187" t="s">
        <v>247</v>
      </c>
      <c r="D50" s="185" t="str">
        <f>_xlfn.IFERROR(VLOOKUP(B50,datos!$B$1:$C$21,2,0),"")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50" s="187" t="s">
        <v>55</v>
      </c>
      <c r="F50" s="187" t="s">
        <v>711</v>
      </c>
      <c r="G50" s="187" t="s">
        <v>712</v>
      </c>
      <c r="H50" s="187" t="s">
        <v>233</v>
      </c>
      <c r="I50" s="187" t="s">
        <v>295</v>
      </c>
      <c r="J50" s="187" t="s">
        <v>713</v>
      </c>
      <c r="K50" s="189" t="s">
        <v>184</v>
      </c>
      <c r="L50" s="191" t="s">
        <v>57</v>
      </c>
      <c r="M50" s="195" t="s">
        <v>275</v>
      </c>
      <c r="N50" s="193">
        <v>100</v>
      </c>
      <c r="O50" s="221" t="str">
        <f>_xlfn.IFERROR(VLOOKUP(P50,datos!$AC$2:$AE$7,3,0),"")</f>
        <v>Media</v>
      </c>
      <c r="P50" s="217">
        <f>+IF(OR(N50="",N50=0),"",IF(N50&lt;=datos!$AD$3,datos!$AC$3,IF(AND(N50&gt;datos!$AD$3,N50&lt;=datos!$AD$4),datos!$AC$4,IF(AND(N50&gt;datos!$AD$4,N50&lt;=datos!$AD$5),datos!$AC$5,IF(AND(N50&gt;datos!$AD$5,N50&lt;=datos!$AD$6),datos!$AC$6,IF(N50&gt;datos!$AD$7,datos!$AC$7,0))))))</f>
        <v>0.6</v>
      </c>
      <c r="Q50" s="215" t="str">
        <f>+HLOOKUP(A50,'Impacto Riesgo de Corrupción'!$D$8:$AY$29,22,0)</f>
        <v>Mayor</v>
      </c>
      <c r="R50" s="217">
        <f>+IF(Q50="","",VLOOKUP(Q50,datos!$AC$12:$AD$15,2,0))</f>
        <v>0.8</v>
      </c>
      <c r="S50" s="197" t="str">
        <f ca="1">_xlfn.IFERROR(INDIRECT("datos!"&amp;HLOOKUP(Q50,calculo_imp,2,FALSE)&amp;VLOOKUP(O50,calculo_prob,2,FALSE)),"")</f>
        <v>Alto</v>
      </c>
      <c r="T50" s="92">
        <v>1</v>
      </c>
      <c r="U50" s="84" t="s">
        <v>714</v>
      </c>
      <c r="V50" s="83" t="s">
        <v>715</v>
      </c>
      <c r="W50" s="83" t="s">
        <v>716</v>
      </c>
      <c r="X50" s="83" t="s">
        <v>717</v>
      </c>
      <c r="Y50" s="83" t="s">
        <v>718</v>
      </c>
      <c r="Z50" s="83" t="s">
        <v>719</v>
      </c>
      <c r="AA50" s="83" t="s">
        <v>720</v>
      </c>
      <c r="AB50" s="83" t="s">
        <v>721</v>
      </c>
      <c r="AC50" s="83" t="s">
        <v>722</v>
      </c>
      <c r="AD50" s="90" t="str">
        <f>IF(AE50="","",VLOOKUP(AE50,datos!$AT$6:$AU$9,2,0))</f>
        <v>Probabilidad</v>
      </c>
      <c r="AE50" s="84" t="s">
        <v>80</v>
      </c>
      <c r="AF50" s="84" t="s">
        <v>84</v>
      </c>
      <c r="AG50" s="85">
        <f>IF(AND(AE50="",AF50=""),"",IF(AE50="",0,VLOOKUP(AE50,datos!$AP$3:$AR$7,3,0))+IF(AF50="",0,VLOOKUP(AF50,datos!$AP$3:$AR$7,3,0)))</f>
        <v>0.4</v>
      </c>
      <c r="AH50" s="103" t="str">
        <f>IF(OR(AI50="",AI50=0),"",IF(AI50&lt;=datos!$AC$3,datos!$AE$3,IF(AI50&lt;=datos!$AC$4,datos!$AE$4,IF(AI50&lt;=datos!$AC$5,datos!$AE$5,IF(AI50&lt;=datos!$AC$6,datos!$AE$6,IF(AI50&lt;=datos!$AC$7,datos!$AE$7,""))))))</f>
        <v>Baja</v>
      </c>
      <c r="AI50" s="104">
        <f>IF(AD50="","",IF(T50=1,IF(AD50="Probabilidad",P50-(P50*AG50),P50),IF(AD50="Probabilidad",#REF!-(#REF!*AG50),#REF!)))</f>
        <v>0.36</v>
      </c>
      <c r="AJ50" s="105" t="str">
        <f>+IF(AK50&lt;=datos!$AD$11,datos!$AC$11,IF(AK50&lt;=datos!$AD$12,datos!$AC$12,IF(AK50&lt;=datos!$AD$13,datos!$AC$13,IF(AK50&lt;=datos!$AD$14,datos!$AC$14,IF(AK50&lt;=datos!$AD$15,datos!$AC$15,"")))))</f>
        <v>Mayor</v>
      </c>
      <c r="AK50" s="104">
        <f>IF(AD50="","",IF(T50=1,IF(AD50="Impacto",R50-(R50*AG50),R50),IF(AD50="Impacto",#REF!-(#REF!*AG50),#REF!)))</f>
        <v>0.8</v>
      </c>
      <c r="AL50" s="105" t="str">
        <f aca="true" ca="1" t="shared" si="8" ref="AL50:AL68">_xlfn.IFERROR(INDIRECT("datos!"&amp;HLOOKUP(AJ50,calculo_imp,2,FALSE)&amp;VLOOKUP(AH50,calculo_prob,2,FALSE)),"")</f>
        <v>Alto</v>
      </c>
      <c r="AM50" s="224" t="s">
        <v>92</v>
      </c>
      <c r="AN50" s="226" t="s">
        <v>726</v>
      </c>
      <c r="AO50" s="228">
        <v>45291</v>
      </c>
      <c r="AP50" s="199" t="s">
        <v>727</v>
      </c>
    </row>
    <row r="51" spans="1:42" ht="240.75" thickBot="1">
      <c r="A51" s="220"/>
      <c r="B51" s="188"/>
      <c r="C51" s="188"/>
      <c r="D51" s="186"/>
      <c r="E51" s="188"/>
      <c r="F51" s="188"/>
      <c r="G51" s="188"/>
      <c r="H51" s="188"/>
      <c r="I51" s="188"/>
      <c r="J51" s="188"/>
      <c r="K51" s="190"/>
      <c r="L51" s="192"/>
      <c r="M51" s="196"/>
      <c r="N51" s="194"/>
      <c r="O51" s="222"/>
      <c r="P51" s="218"/>
      <c r="Q51" s="216"/>
      <c r="R51" s="218" t="e">
        <f>IF(OR(#REF!=datos!$AB$10,#REF!=datos!$AB$16),"",VLOOKUP(#REF!,datos!$AA$10:$AC$21,3,0))</f>
        <v>#REF!</v>
      </c>
      <c r="S51" s="198"/>
      <c r="T51" s="93">
        <v>2</v>
      </c>
      <c r="U51" s="80" t="s">
        <v>723</v>
      </c>
      <c r="V51" s="79" t="s">
        <v>715</v>
      </c>
      <c r="W51" s="79" t="s">
        <v>716</v>
      </c>
      <c r="X51" s="79" t="s">
        <v>724</v>
      </c>
      <c r="Y51" s="79" t="s">
        <v>725</v>
      </c>
      <c r="Z51" s="79" t="s">
        <v>719</v>
      </c>
      <c r="AA51" s="79" t="s">
        <v>720</v>
      </c>
      <c r="AB51" s="79" t="s">
        <v>721</v>
      </c>
      <c r="AC51" s="79" t="s">
        <v>722</v>
      </c>
      <c r="AD51" s="89" t="str">
        <f>IF(AE51="","",VLOOKUP(AE51,datos!$AT$6:$AU$9,2,0))</f>
        <v>Probabilidad</v>
      </c>
      <c r="AE51" s="80" t="s">
        <v>80</v>
      </c>
      <c r="AF51" s="80" t="s">
        <v>84</v>
      </c>
      <c r="AG51" s="86">
        <f>IF(AND(AE51="",AF51=""),"",IF(AE51="",0,VLOOKUP(AE51,datos!$AP$3:$AR$7,3,0))+IF(AF51="",0,VLOOKUP(AF51,datos!$AP$3:$AR$7,3,0)))</f>
        <v>0.4</v>
      </c>
      <c r="AH51" s="106" t="str">
        <f>IF(OR(AI51="",AI51=0),"",IF(AI51&lt;=datos!$AC$3,datos!$AE$3,IF(AI51&lt;=datos!$AC$4,datos!$AE$4,IF(AI51&lt;=datos!$AC$5,datos!$AE$5,IF(AI51&lt;=datos!$AC$6,datos!$AE$6,IF(AI51&lt;=datos!$AC$7,datos!$AE$7,""))))))</f>
        <v>Baja</v>
      </c>
      <c r="AI51" s="107">
        <f t="shared" si="6"/>
        <v>0.216</v>
      </c>
      <c r="AJ51" s="108" t="str">
        <f>+IF(AK51&lt;=datos!$AD$11,datos!$AC$11,IF(AK51&lt;=datos!$AD$12,datos!$AC$12,IF(AK51&lt;=datos!$AD$13,datos!$AC$13,IF(AK51&lt;=datos!$AD$14,datos!$AC$14,IF(AK51&lt;=datos!$AD$15,datos!$AC$15,"")))))</f>
        <v>Mayor</v>
      </c>
      <c r="AK51" s="107">
        <f t="shared" si="7"/>
        <v>0.8</v>
      </c>
      <c r="AL51" s="108" t="str">
        <f ca="1" t="shared" si="8"/>
        <v>Alto</v>
      </c>
      <c r="AM51" s="225"/>
      <c r="AN51" s="227"/>
      <c r="AO51" s="229"/>
      <c r="AP51" s="200"/>
    </row>
    <row r="52" spans="1:42" ht="60">
      <c r="A52" s="230">
        <v>29</v>
      </c>
      <c r="B52" s="231" t="s">
        <v>44</v>
      </c>
      <c r="C52" s="187" t="s">
        <v>247</v>
      </c>
      <c r="D52" s="185" t="str">
        <f>_xlfn.IFERROR(VLOOKUP(B52,datos!$B$1:$C$21,2,0),"")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52" s="231" t="s">
        <v>55</v>
      </c>
      <c r="F52" s="231" t="s">
        <v>728</v>
      </c>
      <c r="G52" s="231" t="s">
        <v>729</v>
      </c>
      <c r="H52" s="187" t="s">
        <v>232</v>
      </c>
      <c r="I52" s="187" t="s">
        <v>730</v>
      </c>
      <c r="J52" s="231" t="s">
        <v>731</v>
      </c>
      <c r="K52" s="189" t="s">
        <v>184</v>
      </c>
      <c r="L52" s="232" t="s">
        <v>57</v>
      </c>
      <c r="M52" s="195" t="s">
        <v>275</v>
      </c>
      <c r="N52" s="193">
        <v>24</v>
      </c>
      <c r="O52" s="221" t="str">
        <f>_xlfn.IFERROR(VLOOKUP(P52,datos!$AC$2:$AE$7,3,0),"")</f>
        <v>Baja</v>
      </c>
      <c r="P52" s="217">
        <f>+IF(OR(N52="",N52=0),"",IF(N52&lt;=datos!$AD$3,datos!$AC$3,IF(AND(N52&gt;datos!$AD$3,N52&lt;=datos!$AD$4),datos!$AC$4,IF(AND(N52&gt;datos!$AD$4,N52&lt;=datos!$AD$5),datos!$AC$5,IF(AND(N52&gt;datos!$AD$5,N52&lt;=datos!$AD$6),datos!$AC$6,IF(N52&gt;datos!$AD$7,datos!$AC$7,0))))))</f>
        <v>0.4</v>
      </c>
      <c r="Q52" s="215" t="str">
        <f>+HLOOKUP(A52,'Impacto Riesgo de Corrupción'!$D$8:$AY$29,22,0)</f>
        <v>Mayor</v>
      </c>
      <c r="R52" s="217">
        <f>+IF(Q52="","",VLOOKUP(Q52,datos!$AC$12:$AD$15,2,0))</f>
        <v>0.8</v>
      </c>
      <c r="S52" s="197" t="str">
        <f ca="1">_xlfn.IFERROR(INDIRECT("datos!"&amp;HLOOKUP(Q52,calculo_imp,2,FALSE)&amp;VLOOKUP(O52,calculo_prob,2,FALSE)),"")</f>
        <v>Alto</v>
      </c>
      <c r="T52" s="95">
        <v>1</v>
      </c>
      <c r="U52" s="82" t="s">
        <v>735</v>
      </c>
      <c r="V52" s="81" t="s">
        <v>736</v>
      </c>
      <c r="W52" s="81" t="s">
        <v>737</v>
      </c>
      <c r="X52" s="81" t="s">
        <v>738</v>
      </c>
      <c r="Y52" s="81" t="s">
        <v>739</v>
      </c>
      <c r="Z52" s="81" t="s">
        <v>740</v>
      </c>
      <c r="AA52" s="81" t="s">
        <v>741</v>
      </c>
      <c r="AB52" s="81" t="s">
        <v>742</v>
      </c>
      <c r="AC52" s="81" t="s">
        <v>743</v>
      </c>
      <c r="AD52" s="88" t="str">
        <f>IF(AE52="","",VLOOKUP(AE52,datos!$AT$6:$AU$9,2,0))</f>
        <v>Probabilidad</v>
      </c>
      <c r="AE52" s="82" t="s">
        <v>80</v>
      </c>
      <c r="AF52" s="82" t="s">
        <v>84</v>
      </c>
      <c r="AG52" s="87">
        <f>IF(AND(AE52="",AF52=""),"",IF(AE52="",0,VLOOKUP(AE52,datos!$AP$3:$AR$7,3,0))+IF(AF52="",0,VLOOKUP(AF52,datos!$AP$3:$AR$7,3,0)))</f>
        <v>0.4</v>
      </c>
      <c r="AH52" s="112" t="str">
        <f>IF(OR(AI52="",AI52=0),"",IF(AI52&lt;=datos!$AC$3,datos!$AE$3,IF(AI52&lt;=datos!$AC$4,datos!$AE$4,IF(AI52&lt;=datos!$AC$5,datos!$AE$5,IF(AI52&lt;=datos!$AC$6,datos!$AE$6,IF(AI52&lt;=datos!$AC$7,datos!$AE$7,""))))))</f>
        <v>Baja</v>
      </c>
      <c r="AI52" s="109">
        <f>IF(AD52="","",IF(T52=1,IF(AD52="Probabilidad",P52-(P52*AG52),P52),IF(AD52="Probabilidad",#REF!-(#REF!*AG52),#REF!)))</f>
        <v>0.24</v>
      </c>
      <c r="AJ52" s="110" t="str">
        <f>+IF(AK52&lt;=datos!$AD$11,datos!$AC$11,IF(AK52&lt;=datos!$AD$12,datos!$AC$12,IF(AK52&lt;=datos!$AD$13,datos!$AC$13,IF(AK52&lt;=datos!$AD$14,datos!$AC$14,IF(AK52&lt;=datos!$AD$15,datos!$AC$15,"")))))</f>
        <v>Mayor</v>
      </c>
      <c r="AK52" s="109">
        <f>IF(AD52="","",IF(T52=1,IF(AD52="Impacto",R52-(R52*AG52),R52),IF(AD52="Impacto",#REF!-(#REF!*AG52),#REF!)))</f>
        <v>0.8</v>
      </c>
      <c r="AL52" s="110" t="str">
        <f ca="1" t="shared" si="8"/>
        <v>Alto</v>
      </c>
      <c r="AM52" s="224" t="s">
        <v>92</v>
      </c>
      <c r="AN52" s="226" t="s">
        <v>768</v>
      </c>
      <c r="AO52" s="228">
        <v>45291</v>
      </c>
      <c r="AP52" s="200" t="s">
        <v>769</v>
      </c>
    </row>
    <row r="53" spans="1:42" ht="72">
      <c r="A53" s="220"/>
      <c r="B53" s="188"/>
      <c r="C53" s="188"/>
      <c r="D53" s="186"/>
      <c r="E53" s="188"/>
      <c r="F53" s="188"/>
      <c r="G53" s="188"/>
      <c r="H53" s="188"/>
      <c r="I53" s="188"/>
      <c r="J53" s="188"/>
      <c r="K53" s="190"/>
      <c r="L53" s="192"/>
      <c r="M53" s="196"/>
      <c r="N53" s="194"/>
      <c r="O53" s="222"/>
      <c r="P53" s="218"/>
      <c r="Q53" s="216"/>
      <c r="R53" s="218" t="e">
        <f>IF(OR(#REF!=datos!$AB$10,#REF!=datos!$AB$16),"",VLOOKUP(#REF!,datos!$AA$10:$AC$21,3,0))</f>
        <v>#REF!</v>
      </c>
      <c r="S53" s="198"/>
      <c r="T53" s="93">
        <v>2</v>
      </c>
      <c r="U53" s="80" t="s">
        <v>744</v>
      </c>
      <c r="V53" s="79" t="s">
        <v>736</v>
      </c>
      <c r="W53" s="79" t="s">
        <v>745</v>
      </c>
      <c r="X53" s="79" t="s">
        <v>746</v>
      </c>
      <c r="Y53" s="79" t="s">
        <v>747</v>
      </c>
      <c r="Z53" s="79" t="s">
        <v>748</v>
      </c>
      <c r="AA53" s="79" t="s">
        <v>749</v>
      </c>
      <c r="AB53" s="79" t="s">
        <v>742</v>
      </c>
      <c r="AC53" s="79" t="s">
        <v>743</v>
      </c>
      <c r="AD53" s="89" t="str">
        <f>IF(AE53="","",VLOOKUP(AE53,datos!$AT$6:$AU$9,2,0))</f>
        <v>Probabilidad</v>
      </c>
      <c r="AE53" s="80" t="s">
        <v>80</v>
      </c>
      <c r="AF53" s="80" t="s">
        <v>84</v>
      </c>
      <c r="AG53" s="86">
        <f>IF(AND(AE53="",AF53=""),"",IF(AE53="",0,VLOOKUP(AE53,datos!$AP$3:$AR$7,3,0))+IF(AF53="",0,VLOOKUP(AF53,datos!$AP$3:$AR$7,3,0)))</f>
        <v>0.4</v>
      </c>
      <c r="AH53" s="106" t="str">
        <f>IF(OR(AI53="",AI53=0),"",IF(AI53&lt;=datos!$AC$3,datos!$AE$3,IF(AI53&lt;=datos!$AC$4,datos!$AE$4,IF(AI53&lt;=datos!$AC$5,datos!$AE$5,IF(AI53&lt;=datos!$AC$6,datos!$AE$6,IF(AI53&lt;=datos!$AC$7,datos!$AE$7,""))))))</f>
        <v>Muy Baja</v>
      </c>
      <c r="AI53" s="107">
        <f t="shared" si="6"/>
        <v>0.144</v>
      </c>
      <c r="AJ53" s="108" t="str">
        <f>+IF(AK53&lt;=datos!$AD$11,datos!$AC$11,IF(AK53&lt;=datos!$AD$12,datos!$AC$12,IF(AK53&lt;=datos!$AD$13,datos!$AC$13,IF(AK53&lt;=datos!$AD$14,datos!$AC$14,IF(AK53&lt;=datos!$AD$15,datos!$AC$15,"")))))</f>
        <v>Mayor</v>
      </c>
      <c r="AK53" s="107">
        <f t="shared" si="7"/>
        <v>0.8</v>
      </c>
      <c r="AL53" s="108" t="str">
        <f ca="1" t="shared" si="8"/>
        <v>Alto</v>
      </c>
      <c r="AM53" s="225"/>
      <c r="AN53" s="227"/>
      <c r="AO53" s="229"/>
      <c r="AP53" s="200"/>
    </row>
    <row r="54" spans="1:42" ht="72">
      <c r="A54" s="220"/>
      <c r="B54" s="188"/>
      <c r="C54" s="188"/>
      <c r="D54" s="186"/>
      <c r="E54" s="188"/>
      <c r="F54" s="188"/>
      <c r="G54" s="188"/>
      <c r="H54" s="188"/>
      <c r="I54" s="188"/>
      <c r="J54" s="188"/>
      <c r="K54" s="190"/>
      <c r="L54" s="192"/>
      <c r="M54" s="196"/>
      <c r="N54" s="194"/>
      <c r="O54" s="222"/>
      <c r="P54" s="218"/>
      <c r="Q54" s="216"/>
      <c r="R54" s="218" t="e">
        <f>IF(OR(#REF!=datos!$AB$10,#REF!=datos!$AB$16),"",VLOOKUP(#REF!,datos!$AA$10:$AC$21,3,0))</f>
        <v>#REF!</v>
      </c>
      <c r="S54" s="198"/>
      <c r="T54" s="93">
        <v>3</v>
      </c>
      <c r="U54" s="80" t="s">
        <v>750</v>
      </c>
      <c r="V54" s="79" t="s">
        <v>751</v>
      </c>
      <c r="W54" s="79" t="s">
        <v>745</v>
      </c>
      <c r="X54" s="79" t="s">
        <v>752</v>
      </c>
      <c r="Y54" s="79" t="s">
        <v>753</v>
      </c>
      <c r="Z54" s="79" t="s">
        <v>754</v>
      </c>
      <c r="AA54" s="79" t="s">
        <v>755</v>
      </c>
      <c r="AB54" s="79" t="s">
        <v>742</v>
      </c>
      <c r="AC54" s="79" t="s">
        <v>743</v>
      </c>
      <c r="AD54" s="89" t="str">
        <f>IF(AE54="","",VLOOKUP(AE54,datos!$AT$6:$AU$9,2,0))</f>
        <v>Probabilidad</v>
      </c>
      <c r="AE54" s="80" t="s">
        <v>80</v>
      </c>
      <c r="AF54" s="80" t="s">
        <v>84</v>
      </c>
      <c r="AG54" s="86">
        <f>IF(AND(AE54="",AF54=""),"",IF(AE54="",0,VLOOKUP(AE54,datos!$AP$3:$AR$7,3,0))+IF(AF54="",0,VLOOKUP(AF54,datos!$AP$3:$AR$7,3,0)))</f>
        <v>0.4</v>
      </c>
      <c r="AH54" s="106" t="str">
        <f>IF(OR(AI54="",AI54=0),"",IF(AI54&lt;=datos!$AC$3,datos!$AE$3,IF(AI54&lt;=datos!$AC$4,datos!$AE$4,IF(AI54&lt;=datos!$AC$5,datos!$AE$5,IF(AI54&lt;=datos!$AC$6,datos!$AE$6,IF(AI54&lt;=datos!$AC$7,datos!$AE$7,""))))))</f>
        <v>Muy Baja</v>
      </c>
      <c r="AI54" s="107">
        <f t="shared" si="6"/>
        <v>0.08639999999999999</v>
      </c>
      <c r="AJ54" s="108" t="str">
        <f>+IF(AK54&lt;=datos!$AD$11,datos!$AC$11,IF(AK54&lt;=datos!$AD$12,datos!$AC$12,IF(AK54&lt;=datos!$AD$13,datos!$AC$13,IF(AK54&lt;=datos!$AD$14,datos!$AC$14,IF(AK54&lt;=datos!$AD$15,datos!$AC$15,"")))))</f>
        <v>Mayor</v>
      </c>
      <c r="AK54" s="107">
        <f t="shared" si="7"/>
        <v>0.8</v>
      </c>
      <c r="AL54" s="108" t="str">
        <f ca="1" t="shared" si="8"/>
        <v>Alto</v>
      </c>
      <c r="AM54" s="225"/>
      <c r="AN54" s="227"/>
      <c r="AO54" s="229"/>
      <c r="AP54" s="200"/>
    </row>
    <row r="55" spans="1:42" ht="96">
      <c r="A55" s="220"/>
      <c r="B55" s="188"/>
      <c r="C55" s="188"/>
      <c r="D55" s="186"/>
      <c r="E55" s="188"/>
      <c r="F55" s="188"/>
      <c r="G55" s="188"/>
      <c r="H55" s="188"/>
      <c r="I55" s="188"/>
      <c r="J55" s="188"/>
      <c r="K55" s="190"/>
      <c r="L55" s="192"/>
      <c r="M55" s="196"/>
      <c r="N55" s="194"/>
      <c r="O55" s="222"/>
      <c r="P55" s="218"/>
      <c r="Q55" s="216"/>
      <c r="R55" s="218" t="e">
        <f>IF(OR(#REF!=datos!$AB$10,#REF!=datos!$AB$16),"",VLOOKUP(#REF!,datos!$AA$10:$AC$21,3,0))</f>
        <v>#REF!</v>
      </c>
      <c r="S55" s="198"/>
      <c r="T55" s="93">
        <v>4</v>
      </c>
      <c r="U55" s="80" t="s">
        <v>756</v>
      </c>
      <c r="V55" s="79" t="s">
        <v>736</v>
      </c>
      <c r="W55" s="79" t="s">
        <v>745</v>
      </c>
      <c r="X55" s="79" t="s">
        <v>757</v>
      </c>
      <c r="Y55" s="79" t="s">
        <v>758</v>
      </c>
      <c r="Z55" s="79" t="s">
        <v>759</v>
      </c>
      <c r="AA55" s="79" t="s">
        <v>760</v>
      </c>
      <c r="AB55" s="79" t="s">
        <v>742</v>
      </c>
      <c r="AC55" s="79" t="s">
        <v>743</v>
      </c>
      <c r="AD55" s="89" t="str">
        <f>IF(AE55="","",VLOOKUP(AE55,datos!$AT$6:$AU$9,2,0))</f>
        <v>Probabilidad</v>
      </c>
      <c r="AE55" s="80" t="s">
        <v>80</v>
      </c>
      <c r="AF55" s="80" t="s">
        <v>84</v>
      </c>
      <c r="AG55" s="86">
        <f>IF(AND(AE55="",AF55=""),"",IF(AE55="",0,VLOOKUP(AE55,datos!$AP$3:$AR$7,3,0))+IF(AF55="",0,VLOOKUP(AF55,datos!$AP$3:$AR$7,3,0)))</f>
        <v>0.4</v>
      </c>
      <c r="AH55" s="106" t="str">
        <f>IF(OR(AI55="",AI55=0),"",IF(AI55&lt;=datos!$AC$3,datos!$AE$3,IF(AI55&lt;=datos!$AC$4,datos!$AE$4,IF(AI55&lt;=datos!$AC$5,datos!$AE$5,IF(AI55&lt;=datos!$AC$6,datos!$AE$6,IF(AI55&lt;=datos!$AC$7,datos!$AE$7,""))))))</f>
        <v>Muy Baja</v>
      </c>
      <c r="AI55" s="107">
        <f t="shared" si="6"/>
        <v>0.05183999999999999</v>
      </c>
      <c r="AJ55" s="108" t="str">
        <f>+IF(AK55&lt;=datos!$AD$11,datos!$AC$11,IF(AK55&lt;=datos!$AD$12,datos!$AC$12,IF(AK55&lt;=datos!$AD$13,datos!$AC$13,IF(AK55&lt;=datos!$AD$14,datos!$AC$14,IF(AK55&lt;=datos!$AD$15,datos!$AC$15,"")))))</f>
        <v>Mayor</v>
      </c>
      <c r="AK55" s="107">
        <f t="shared" si="7"/>
        <v>0.8</v>
      </c>
      <c r="AL55" s="108" t="str">
        <f ca="1" t="shared" si="8"/>
        <v>Alto</v>
      </c>
      <c r="AM55" s="225"/>
      <c r="AN55" s="227"/>
      <c r="AO55" s="229"/>
      <c r="AP55" s="200"/>
    </row>
    <row r="56" spans="1:42" ht="96.75" thickBot="1">
      <c r="A56" s="220"/>
      <c r="B56" s="188"/>
      <c r="C56" s="235"/>
      <c r="D56" s="236"/>
      <c r="E56" s="188"/>
      <c r="F56" s="188"/>
      <c r="G56" s="188"/>
      <c r="H56" s="235"/>
      <c r="I56" s="235"/>
      <c r="J56" s="188"/>
      <c r="K56" s="237"/>
      <c r="L56" s="192"/>
      <c r="M56" s="196"/>
      <c r="N56" s="194"/>
      <c r="O56" s="222"/>
      <c r="P56" s="218"/>
      <c r="Q56" s="216"/>
      <c r="R56" s="218" t="e">
        <f>IF(OR(#REF!=datos!$AB$10,#REF!=datos!$AB$16),"",VLOOKUP(#REF!,datos!$AA$10:$AC$21,3,0))</f>
        <v>#REF!</v>
      </c>
      <c r="S56" s="198"/>
      <c r="T56" s="93">
        <v>5</v>
      </c>
      <c r="U56" s="80" t="s">
        <v>761</v>
      </c>
      <c r="V56" s="79" t="s">
        <v>736</v>
      </c>
      <c r="W56" s="79" t="s">
        <v>737</v>
      </c>
      <c r="X56" s="79" t="s">
        <v>762</v>
      </c>
      <c r="Y56" s="79" t="s">
        <v>763</v>
      </c>
      <c r="Z56" s="79" t="s">
        <v>764</v>
      </c>
      <c r="AA56" s="79" t="s">
        <v>765</v>
      </c>
      <c r="AB56" s="79" t="s">
        <v>742</v>
      </c>
      <c r="AC56" s="79" t="s">
        <v>743</v>
      </c>
      <c r="AD56" s="89" t="str">
        <f>IF(AE56="","",VLOOKUP(AE56,datos!$AT$6:$AU$9,2,0))</f>
        <v>Probabilidad</v>
      </c>
      <c r="AE56" s="80" t="s">
        <v>80</v>
      </c>
      <c r="AF56" s="80" t="s">
        <v>84</v>
      </c>
      <c r="AG56" s="86">
        <f>IF(AND(AE56="",AF56=""),"",IF(AE56="",0,VLOOKUP(AE56,datos!$AP$3:$AR$7,3,0))+IF(AF56="",0,VLOOKUP(AF56,datos!$AP$3:$AR$7,3,0)))</f>
        <v>0.4</v>
      </c>
      <c r="AH56" s="106" t="str">
        <f>IF(OR(AI56="",AI56=0),"",IF(AI56&lt;=datos!$AC$3,datos!$AE$3,IF(AI56&lt;=datos!$AC$4,datos!$AE$4,IF(AI56&lt;=datos!$AC$5,datos!$AE$5,IF(AI56&lt;=datos!$AC$6,datos!$AE$6,IF(AI56&lt;=datos!$AC$7,datos!$AE$7,""))))))</f>
        <v>Muy Baja</v>
      </c>
      <c r="AI56" s="107">
        <f t="shared" si="6"/>
        <v>0.031103999999999993</v>
      </c>
      <c r="AJ56" s="108" t="str">
        <f>+IF(AK56&lt;=datos!$AD$11,datos!$AC$11,IF(AK56&lt;=datos!$AD$12,datos!$AC$12,IF(AK56&lt;=datos!$AD$13,datos!$AC$13,IF(AK56&lt;=datos!$AD$14,datos!$AC$14,IF(AK56&lt;=datos!$AD$15,datos!$AC$15,"")))))</f>
        <v>Mayor</v>
      </c>
      <c r="AK56" s="107">
        <f t="shared" si="7"/>
        <v>0.8</v>
      </c>
      <c r="AL56" s="108" t="str">
        <f ca="1" t="shared" si="8"/>
        <v>Alto</v>
      </c>
      <c r="AM56" s="238"/>
      <c r="AN56" s="239"/>
      <c r="AO56" s="233"/>
      <c r="AP56" s="234"/>
    </row>
    <row r="57" spans="1:42" ht="60">
      <c r="A57" s="230">
        <v>30</v>
      </c>
      <c r="B57" s="231" t="s">
        <v>44</v>
      </c>
      <c r="C57" s="187" t="s">
        <v>247</v>
      </c>
      <c r="D57" s="185" t="str">
        <f>_xlfn.IFERROR(VLOOKUP(B57,datos!$B$1:$C$21,2,0),"")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57" s="231" t="s">
        <v>55</v>
      </c>
      <c r="F57" s="231" t="s">
        <v>732</v>
      </c>
      <c r="G57" s="231" t="s">
        <v>733</v>
      </c>
      <c r="H57" s="187" t="s">
        <v>232</v>
      </c>
      <c r="I57" s="187" t="s">
        <v>730</v>
      </c>
      <c r="J57" s="231" t="s">
        <v>734</v>
      </c>
      <c r="K57" s="189" t="s">
        <v>184</v>
      </c>
      <c r="L57" s="232" t="s">
        <v>57</v>
      </c>
      <c r="M57" s="195" t="s">
        <v>275</v>
      </c>
      <c r="N57" s="193">
        <v>24</v>
      </c>
      <c r="O57" s="221" t="str">
        <f>_xlfn.IFERROR(VLOOKUP(P57,datos!$AC$2:$AE$7,3,0),"")</f>
        <v>Baja</v>
      </c>
      <c r="P57" s="217">
        <f>+IF(OR(N57="",N57=0),"",IF(N57&lt;=datos!$AD$3,datos!$AC$3,IF(AND(N57&gt;datos!$AD$3,N57&lt;=datos!$AD$4),datos!$AC$4,IF(AND(N57&gt;datos!$AD$4,N57&lt;=datos!$AD$5),datos!$AC$5,IF(AND(N57&gt;datos!$AD$5,N57&lt;=datos!$AD$6),datos!$AC$6,IF(N57&gt;datos!$AD$7,datos!$AC$7,0))))))</f>
        <v>0.4</v>
      </c>
      <c r="Q57" s="215" t="str">
        <f>+HLOOKUP(A57,'Impacto Riesgo de Corrupción'!$D$8:$AY$29,22,0)</f>
        <v>Mayor</v>
      </c>
      <c r="R57" s="217">
        <f>+IF(Q57="","",VLOOKUP(Q57,datos!$AC$12:$AD$15,2,0))</f>
        <v>0.8</v>
      </c>
      <c r="S57" s="197" t="str">
        <f ca="1">_xlfn.IFERROR(INDIRECT("datos!"&amp;HLOOKUP(Q57,calculo_imp,2,FALSE)&amp;VLOOKUP(O57,calculo_prob,2,FALSE)),"")</f>
        <v>Alto</v>
      </c>
      <c r="T57" s="95">
        <v>1</v>
      </c>
      <c r="U57" s="82" t="s">
        <v>735</v>
      </c>
      <c r="V57" s="81" t="s">
        <v>736</v>
      </c>
      <c r="W57" s="81" t="s">
        <v>737</v>
      </c>
      <c r="X57" s="81" t="s">
        <v>738</v>
      </c>
      <c r="Y57" s="81" t="s">
        <v>739</v>
      </c>
      <c r="Z57" s="81" t="s">
        <v>740</v>
      </c>
      <c r="AA57" s="81" t="s">
        <v>741</v>
      </c>
      <c r="AB57" s="81" t="s">
        <v>742</v>
      </c>
      <c r="AC57" s="81" t="s">
        <v>743</v>
      </c>
      <c r="AD57" s="88" t="str">
        <f>IF(AE57="","",VLOOKUP(AE57,datos!$AT$6:$AU$9,2,0))</f>
        <v>Probabilidad</v>
      </c>
      <c r="AE57" s="82" t="s">
        <v>80</v>
      </c>
      <c r="AF57" s="82" t="s">
        <v>84</v>
      </c>
      <c r="AG57" s="87">
        <f>IF(AND(AE57="",AF57=""),"",IF(AE57="",0,VLOOKUP(AE57,datos!$AP$3:$AR$7,3,0))+IF(AF57="",0,VLOOKUP(AF57,datos!$AP$3:$AR$7,3,0)))</f>
        <v>0.4</v>
      </c>
      <c r="AH57" s="112" t="str">
        <f>IF(OR(AI57="",AI57=0),"",IF(AI57&lt;=datos!$AC$3,datos!$AE$3,IF(AI57&lt;=datos!$AC$4,datos!$AE$4,IF(AI57&lt;=datos!$AC$5,datos!$AE$5,IF(AI57&lt;=datos!$AC$6,datos!$AE$6,IF(AI57&lt;=datos!$AC$7,datos!$AE$7,""))))))</f>
        <v>Baja</v>
      </c>
      <c r="AI57" s="109">
        <f t="shared" si="6"/>
        <v>0.24</v>
      </c>
      <c r="AJ57" s="110" t="str">
        <f>+IF(AK57&lt;=datos!$AD$11,datos!$AC$11,IF(AK57&lt;=datos!$AD$12,datos!$AC$12,IF(AK57&lt;=datos!$AD$13,datos!$AC$13,IF(AK57&lt;=datos!$AD$14,datos!$AC$14,IF(AK57&lt;=datos!$AD$15,datos!$AC$15,"")))))</f>
        <v>Mayor</v>
      </c>
      <c r="AK57" s="109">
        <f t="shared" si="7"/>
        <v>0.8</v>
      </c>
      <c r="AL57" s="110" t="str">
        <f ca="1" t="shared" si="8"/>
        <v>Alto</v>
      </c>
      <c r="AM57" s="224" t="s">
        <v>92</v>
      </c>
      <c r="AN57" s="226" t="s">
        <v>768</v>
      </c>
      <c r="AO57" s="228">
        <v>45291</v>
      </c>
      <c r="AP57" s="200" t="s">
        <v>769</v>
      </c>
    </row>
    <row r="58" spans="1:42" ht="72">
      <c r="A58" s="220"/>
      <c r="B58" s="188"/>
      <c r="C58" s="188"/>
      <c r="D58" s="186"/>
      <c r="E58" s="188"/>
      <c r="F58" s="188"/>
      <c r="G58" s="188"/>
      <c r="H58" s="188"/>
      <c r="I58" s="188"/>
      <c r="J58" s="188"/>
      <c r="K58" s="190"/>
      <c r="L58" s="192"/>
      <c r="M58" s="196"/>
      <c r="N58" s="194"/>
      <c r="O58" s="222"/>
      <c r="P58" s="218"/>
      <c r="Q58" s="216"/>
      <c r="R58" s="218" t="e">
        <f>IF(OR(#REF!=datos!$AB$10,#REF!=datos!$AB$16),"",VLOOKUP(#REF!,datos!$AA$10:$AC$21,3,0))</f>
        <v>#REF!</v>
      </c>
      <c r="S58" s="198"/>
      <c r="T58" s="93">
        <v>2</v>
      </c>
      <c r="U58" s="80" t="s">
        <v>744</v>
      </c>
      <c r="V58" s="79" t="s">
        <v>736</v>
      </c>
      <c r="W58" s="79" t="s">
        <v>745</v>
      </c>
      <c r="X58" s="79" t="s">
        <v>746</v>
      </c>
      <c r="Y58" s="79" t="s">
        <v>747</v>
      </c>
      <c r="Z58" s="79" t="s">
        <v>766</v>
      </c>
      <c r="AA58" s="79" t="s">
        <v>749</v>
      </c>
      <c r="AB58" s="79" t="s">
        <v>742</v>
      </c>
      <c r="AC58" s="79" t="s">
        <v>743</v>
      </c>
      <c r="AD58" s="89" t="str">
        <f>IF(AE58="","",VLOOKUP(AE58,datos!$AT$6:$AU$9,2,0))</f>
        <v>Probabilidad</v>
      </c>
      <c r="AE58" s="80" t="s">
        <v>80</v>
      </c>
      <c r="AF58" s="80" t="s">
        <v>84</v>
      </c>
      <c r="AG58" s="86">
        <f>IF(AND(AE58="",AF58=""),"",IF(AE58="",0,VLOOKUP(AE58,datos!$AP$3:$AR$7,3,0))+IF(AF58="",0,VLOOKUP(AF58,datos!$AP$3:$AR$7,3,0)))</f>
        <v>0.4</v>
      </c>
      <c r="AH58" s="106" t="str">
        <f>IF(OR(AI58="",AI58=0),"",IF(AI58&lt;=datos!$AC$3,datos!$AE$3,IF(AI58&lt;=datos!$AC$4,datos!$AE$4,IF(AI58&lt;=datos!$AC$5,datos!$AE$5,IF(AI58&lt;=datos!$AC$6,datos!$AE$6,IF(AI58&lt;=datos!$AC$7,datos!$AE$7,""))))))</f>
        <v>Muy Baja</v>
      </c>
      <c r="AI58" s="107">
        <f t="shared" si="6"/>
        <v>0.144</v>
      </c>
      <c r="AJ58" s="108" t="str">
        <f>+IF(AK58&lt;=datos!$AD$11,datos!$AC$11,IF(AK58&lt;=datos!$AD$12,datos!$AC$12,IF(AK58&lt;=datos!$AD$13,datos!$AC$13,IF(AK58&lt;=datos!$AD$14,datos!$AC$14,IF(AK58&lt;=datos!$AD$15,datos!$AC$15,"")))))</f>
        <v>Mayor</v>
      </c>
      <c r="AK58" s="107">
        <f t="shared" si="7"/>
        <v>0.8</v>
      </c>
      <c r="AL58" s="108" t="str">
        <f ca="1" t="shared" si="8"/>
        <v>Alto</v>
      </c>
      <c r="AM58" s="225"/>
      <c r="AN58" s="227"/>
      <c r="AO58" s="229"/>
      <c r="AP58" s="200"/>
    </row>
    <row r="59" spans="1:42" ht="72">
      <c r="A59" s="220"/>
      <c r="B59" s="188"/>
      <c r="C59" s="188"/>
      <c r="D59" s="186"/>
      <c r="E59" s="188"/>
      <c r="F59" s="188"/>
      <c r="G59" s="188"/>
      <c r="H59" s="188"/>
      <c r="I59" s="188"/>
      <c r="J59" s="188"/>
      <c r="K59" s="190"/>
      <c r="L59" s="192"/>
      <c r="M59" s="196"/>
      <c r="N59" s="194"/>
      <c r="O59" s="222"/>
      <c r="P59" s="218"/>
      <c r="Q59" s="216"/>
      <c r="R59" s="218" t="e">
        <f>IF(OR(#REF!=datos!$AB$10,#REF!=datos!$AB$16),"",VLOOKUP(#REF!,datos!$AA$10:$AC$21,3,0))</f>
        <v>#REF!</v>
      </c>
      <c r="S59" s="198"/>
      <c r="T59" s="93">
        <v>3</v>
      </c>
      <c r="U59" s="80" t="s">
        <v>750</v>
      </c>
      <c r="V59" s="79" t="s">
        <v>751</v>
      </c>
      <c r="W59" s="79" t="s">
        <v>745</v>
      </c>
      <c r="X59" s="79" t="s">
        <v>752</v>
      </c>
      <c r="Y59" s="79" t="s">
        <v>753</v>
      </c>
      <c r="Z59" s="79" t="s">
        <v>754</v>
      </c>
      <c r="AA59" s="79" t="s">
        <v>755</v>
      </c>
      <c r="AB59" s="79" t="s">
        <v>742</v>
      </c>
      <c r="AC59" s="79" t="s">
        <v>743</v>
      </c>
      <c r="AD59" s="89" t="str">
        <f>IF(AE59="","",VLOOKUP(AE59,datos!$AT$6:$AU$9,2,0))</f>
        <v>Probabilidad</v>
      </c>
      <c r="AE59" s="80" t="s">
        <v>80</v>
      </c>
      <c r="AF59" s="80" t="s">
        <v>84</v>
      </c>
      <c r="AG59" s="86">
        <f>IF(AND(AE59="",AF59=""),"",IF(AE59="",0,VLOOKUP(AE59,datos!$AP$3:$AR$7,3,0))+IF(AF59="",0,VLOOKUP(AF59,datos!$AP$3:$AR$7,3,0)))</f>
        <v>0.4</v>
      </c>
      <c r="AH59" s="106" t="str">
        <f>IF(OR(AI59="",AI59=0),"",IF(AI59&lt;=datos!$AC$3,datos!$AE$3,IF(AI59&lt;=datos!$AC$4,datos!$AE$4,IF(AI59&lt;=datos!$AC$5,datos!$AE$5,IF(AI59&lt;=datos!$AC$6,datos!$AE$6,IF(AI59&lt;=datos!$AC$7,datos!$AE$7,""))))))</f>
        <v>Muy Baja</v>
      </c>
      <c r="AI59" s="107">
        <f t="shared" si="6"/>
        <v>0.08639999999999999</v>
      </c>
      <c r="AJ59" s="108" t="str">
        <f>+IF(AK59&lt;=datos!$AD$11,datos!$AC$11,IF(AK59&lt;=datos!$AD$12,datos!$AC$12,IF(AK59&lt;=datos!$AD$13,datos!$AC$13,IF(AK59&lt;=datos!$AD$14,datos!$AC$14,IF(AK59&lt;=datos!$AD$15,datos!$AC$15,"")))))</f>
        <v>Mayor</v>
      </c>
      <c r="AK59" s="107">
        <f t="shared" si="7"/>
        <v>0.8</v>
      </c>
      <c r="AL59" s="108" t="str">
        <f ca="1" t="shared" si="8"/>
        <v>Alto</v>
      </c>
      <c r="AM59" s="225"/>
      <c r="AN59" s="227"/>
      <c r="AO59" s="229"/>
      <c r="AP59" s="200"/>
    </row>
    <row r="60" spans="1:42" ht="96">
      <c r="A60" s="220"/>
      <c r="B60" s="188"/>
      <c r="C60" s="188"/>
      <c r="D60" s="186"/>
      <c r="E60" s="188"/>
      <c r="F60" s="188"/>
      <c r="G60" s="188"/>
      <c r="H60" s="188"/>
      <c r="I60" s="188"/>
      <c r="J60" s="188"/>
      <c r="K60" s="190"/>
      <c r="L60" s="192"/>
      <c r="M60" s="196"/>
      <c r="N60" s="194"/>
      <c r="O60" s="222"/>
      <c r="P60" s="218"/>
      <c r="Q60" s="216"/>
      <c r="R60" s="218" t="e">
        <f>IF(OR(#REF!=datos!$AB$10,#REF!=datos!$AB$16),"",VLOOKUP(#REF!,datos!$AA$10:$AC$21,3,0))</f>
        <v>#REF!</v>
      </c>
      <c r="S60" s="198"/>
      <c r="T60" s="93">
        <v>4</v>
      </c>
      <c r="U60" s="80" t="s">
        <v>756</v>
      </c>
      <c r="V60" s="79" t="s">
        <v>736</v>
      </c>
      <c r="W60" s="79" t="s">
        <v>745</v>
      </c>
      <c r="X60" s="79" t="s">
        <v>757</v>
      </c>
      <c r="Y60" s="79" t="s">
        <v>758</v>
      </c>
      <c r="Z60" s="79" t="s">
        <v>759</v>
      </c>
      <c r="AA60" s="79" t="s">
        <v>760</v>
      </c>
      <c r="AB60" s="79" t="s">
        <v>742</v>
      </c>
      <c r="AC60" s="79" t="s">
        <v>743</v>
      </c>
      <c r="AD60" s="89" t="str">
        <f>IF(AE60="","",VLOOKUP(AE60,datos!$AT$6:$AU$9,2,0))</f>
        <v>Probabilidad</v>
      </c>
      <c r="AE60" s="80" t="s">
        <v>80</v>
      </c>
      <c r="AF60" s="80" t="s">
        <v>84</v>
      </c>
      <c r="AG60" s="86">
        <f>IF(AND(AE60="",AF60=""),"",IF(AE60="",0,VLOOKUP(AE60,datos!$AP$3:$AR$7,3,0))+IF(AF60="",0,VLOOKUP(AF60,datos!$AP$3:$AR$7,3,0)))</f>
        <v>0.4</v>
      </c>
      <c r="AH60" s="106" t="str">
        <f>IF(OR(AI60="",AI60=0),"",IF(AI60&lt;=datos!$AC$3,datos!$AE$3,IF(AI60&lt;=datos!$AC$4,datos!$AE$4,IF(AI60&lt;=datos!$AC$5,datos!$AE$5,IF(AI60&lt;=datos!$AC$6,datos!$AE$6,IF(AI60&lt;=datos!$AC$7,datos!$AE$7,""))))))</f>
        <v>Muy Baja</v>
      </c>
      <c r="AI60" s="107">
        <f t="shared" si="6"/>
        <v>0.05183999999999999</v>
      </c>
      <c r="AJ60" s="108" t="str">
        <f>+IF(AK60&lt;=datos!$AD$11,datos!$AC$11,IF(AK60&lt;=datos!$AD$12,datos!$AC$12,IF(AK60&lt;=datos!$AD$13,datos!$AC$13,IF(AK60&lt;=datos!$AD$14,datos!$AC$14,IF(AK60&lt;=datos!$AD$15,datos!$AC$15,"")))))</f>
        <v>Mayor</v>
      </c>
      <c r="AK60" s="107">
        <f t="shared" si="7"/>
        <v>0.8</v>
      </c>
      <c r="AL60" s="108" t="str">
        <f ca="1" t="shared" si="8"/>
        <v>Alto</v>
      </c>
      <c r="AM60" s="225"/>
      <c r="AN60" s="227"/>
      <c r="AO60" s="229"/>
      <c r="AP60" s="200"/>
    </row>
    <row r="61" spans="1:42" ht="96.75" thickBot="1">
      <c r="A61" s="220"/>
      <c r="B61" s="188"/>
      <c r="C61" s="235"/>
      <c r="D61" s="236"/>
      <c r="E61" s="188"/>
      <c r="F61" s="188"/>
      <c r="G61" s="188"/>
      <c r="H61" s="235"/>
      <c r="I61" s="235"/>
      <c r="J61" s="188"/>
      <c r="K61" s="237"/>
      <c r="L61" s="192"/>
      <c r="M61" s="196"/>
      <c r="N61" s="194"/>
      <c r="O61" s="222"/>
      <c r="P61" s="218"/>
      <c r="Q61" s="216"/>
      <c r="R61" s="218" t="e">
        <f>IF(OR(#REF!=datos!$AB$10,#REF!=datos!$AB$16),"",VLOOKUP(#REF!,datos!$AA$10:$AC$21,3,0))</f>
        <v>#REF!</v>
      </c>
      <c r="S61" s="198"/>
      <c r="T61" s="93">
        <v>5</v>
      </c>
      <c r="U61" s="80" t="s">
        <v>761</v>
      </c>
      <c r="V61" s="79" t="s">
        <v>736</v>
      </c>
      <c r="W61" s="79" t="s">
        <v>737</v>
      </c>
      <c r="X61" s="79" t="s">
        <v>767</v>
      </c>
      <c r="Y61" s="79" t="s">
        <v>763</v>
      </c>
      <c r="Z61" s="79" t="s">
        <v>764</v>
      </c>
      <c r="AA61" s="79" t="s">
        <v>765</v>
      </c>
      <c r="AB61" s="79" t="s">
        <v>742</v>
      </c>
      <c r="AC61" s="79" t="s">
        <v>743</v>
      </c>
      <c r="AD61" s="89" t="str">
        <f>IF(AE61="","",VLOOKUP(AE61,datos!$AT$6:$AU$9,2,0))</f>
        <v>Probabilidad</v>
      </c>
      <c r="AE61" s="80" t="s">
        <v>80</v>
      </c>
      <c r="AF61" s="80" t="s">
        <v>84</v>
      </c>
      <c r="AG61" s="86">
        <f>IF(AND(AE61="",AF61=""),"",IF(AE61="",0,VLOOKUP(AE61,datos!$AP$3:$AR$7,3,0))+IF(AF61="",0,VLOOKUP(AF61,datos!$AP$3:$AR$7,3,0)))</f>
        <v>0.4</v>
      </c>
      <c r="AH61" s="106" t="str">
        <f>IF(OR(AI61="",AI61=0),"",IF(AI61&lt;=datos!$AC$3,datos!$AE$3,IF(AI61&lt;=datos!$AC$4,datos!$AE$4,IF(AI61&lt;=datos!$AC$5,datos!$AE$5,IF(AI61&lt;=datos!$AC$6,datos!$AE$6,IF(AI61&lt;=datos!$AC$7,datos!$AE$7,""))))))</f>
        <v>Muy Baja</v>
      </c>
      <c r="AI61" s="107">
        <f t="shared" si="6"/>
        <v>0.031103999999999993</v>
      </c>
      <c r="AJ61" s="108" t="str">
        <f>+IF(AK61&lt;=datos!$AD$11,datos!$AC$11,IF(AK61&lt;=datos!$AD$12,datos!$AC$12,IF(AK61&lt;=datos!$AD$13,datos!$AC$13,IF(AK61&lt;=datos!$AD$14,datos!$AC$14,IF(AK61&lt;=datos!$AD$15,datos!$AC$15,"")))))</f>
        <v>Mayor</v>
      </c>
      <c r="AK61" s="107">
        <f t="shared" si="7"/>
        <v>0.8</v>
      </c>
      <c r="AL61" s="108" t="str">
        <f ca="1" t="shared" si="8"/>
        <v>Alto</v>
      </c>
      <c r="AM61" s="238"/>
      <c r="AN61" s="239"/>
      <c r="AO61" s="233"/>
      <c r="AP61" s="234"/>
    </row>
    <row r="62" spans="1:42" ht="276.75" thickBot="1">
      <c r="A62" s="146">
        <v>31</v>
      </c>
      <c r="B62" s="84" t="s">
        <v>46</v>
      </c>
      <c r="C62" s="84" t="s">
        <v>247</v>
      </c>
      <c r="D62" s="90" t="str">
        <f>_xlfn.IFERROR(VLOOKUP(B62,datos!$B$1:$C$21,2,0),"")</f>
        <v>Establecer y dar lineamientos a las Empresas Administradoras de Planes de Beneficios y su Red de Prestadores de Servicios de Salud, Bancos de Sangre y Bancos de Tejidos; mediante la definición de criterios técnicos y operativos de la prestación de servicios de salud para la mejora de los mismos, en el marco de las políticas y lineamientos del orden nacional y distrital.</v>
      </c>
      <c r="E62" s="84" t="s">
        <v>54</v>
      </c>
      <c r="F62" s="84" t="s">
        <v>770</v>
      </c>
      <c r="G62" s="84" t="s">
        <v>771</v>
      </c>
      <c r="H62" s="84" t="s">
        <v>233</v>
      </c>
      <c r="I62" s="84" t="s">
        <v>772</v>
      </c>
      <c r="J62" s="84" t="s">
        <v>773</v>
      </c>
      <c r="K62" s="139" t="s">
        <v>184</v>
      </c>
      <c r="L62" s="133" t="s">
        <v>57</v>
      </c>
      <c r="M62" s="143" t="s">
        <v>275</v>
      </c>
      <c r="N62" s="142">
        <v>12000</v>
      </c>
      <c r="O62" s="105" t="str">
        <f>_xlfn.IFERROR(VLOOKUP(P62,datos!$AC$2:$AE$7,3,0),"")</f>
        <v>Muy Alta</v>
      </c>
      <c r="P62" s="144">
        <f>+IF(OR(N62="",N62=0),"",IF(N62&lt;=datos!$AD$3,datos!$AC$3,IF(AND(N62&gt;datos!$AD$3,N62&lt;=datos!$AD$4),datos!$AC$4,IF(AND(N62&gt;datos!$AD$4,N62&lt;=datos!$AD$5),datos!$AC$5,IF(AND(N62&gt;datos!$AD$5,N62&lt;=datos!$AD$6),datos!$AC$6,IF(N62&gt;datos!$AD$7,datos!$AC$7,0))))))</f>
        <v>1</v>
      </c>
      <c r="Q62" s="145" t="str">
        <f>+HLOOKUP(A62,'Impacto Riesgo de Corrupción'!$D$8:$AY$29,22,0)</f>
        <v>Catastrófico</v>
      </c>
      <c r="R62" s="144">
        <f>+IF(Q62="","",VLOOKUP(Q62,datos!$AC$12:$AD$15,2,0))</f>
        <v>1</v>
      </c>
      <c r="S62" s="134" t="str">
        <f ca="1">_xlfn.IFERROR(INDIRECT("datos!"&amp;HLOOKUP(Q62,calculo_imp,2,FALSE)&amp;VLOOKUP(O62,calculo_prob,2,FALSE)),"")</f>
        <v>Extremo</v>
      </c>
      <c r="T62" s="92">
        <v>1</v>
      </c>
      <c r="U62" s="84" t="s">
        <v>776</v>
      </c>
      <c r="V62" s="83" t="s">
        <v>777</v>
      </c>
      <c r="W62" s="83" t="s">
        <v>284</v>
      </c>
      <c r="X62" s="83" t="s">
        <v>778</v>
      </c>
      <c r="Y62" s="83" t="s">
        <v>779</v>
      </c>
      <c r="Z62" s="83" t="s">
        <v>780</v>
      </c>
      <c r="AA62" s="83" t="s">
        <v>781</v>
      </c>
      <c r="AB62" s="83" t="s">
        <v>782</v>
      </c>
      <c r="AC62" s="83" t="s">
        <v>783</v>
      </c>
      <c r="AD62" s="90" t="str">
        <f>IF(AE62="","",VLOOKUP(AE62,datos!$AT$6:$AU$9,2,0))</f>
        <v>Probabilidad</v>
      </c>
      <c r="AE62" s="84" t="s">
        <v>81</v>
      </c>
      <c r="AF62" s="84" t="s">
        <v>84</v>
      </c>
      <c r="AG62" s="85">
        <f>IF(AND(AE62="",AF62=""),"",IF(AE62="",0,VLOOKUP(AE62,datos!$AP$3:$AR$7,3,0))+IF(AF62="",0,VLOOKUP(AF62,datos!$AP$3:$AR$7,3,0)))</f>
        <v>0.3</v>
      </c>
      <c r="AH62" s="103" t="str">
        <f>IF(OR(AI62="",AI62=0),"",IF(AI62&lt;=datos!$AC$3,datos!$AE$3,IF(AI62&lt;=datos!$AC$4,datos!$AE$4,IF(AI62&lt;=datos!$AC$5,datos!$AE$5,IF(AI62&lt;=datos!$AC$6,datos!$AE$6,IF(AI62&lt;=datos!$AC$7,datos!$AE$7,""))))))</f>
        <v>Alta</v>
      </c>
      <c r="AI62" s="104">
        <f t="shared" si="6"/>
        <v>0.7</v>
      </c>
      <c r="AJ62" s="105" t="str">
        <f>+IF(AK62&lt;=datos!$AD$11,datos!$AC$11,IF(AK62&lt;=datos!$AD$12,datos!$AC$12,IF(AK62&lt;=datos!$AD$13,datos!$AC$13,IF(AK62&lt;=datos!$AD$14,datos!$AC$14,IF(AK62&lt;=datos!$AD$15,datos!$AC$15,"")))))</f>
        <v>Catastrófico</v>
      </c>
      <c r="AK62" s="104">
        <f t="shared" si="7"/>
        <v>1</v>
      </c>
      <c r="AL62" s="105" t="str">
        <f ca="1" t="shared" si="8"/>
        <v>Extremo</v>
      </c>
      <c r="AM62" s="147" t="s">
        <v>92</v>
      </c>
      <c r="AN62" s="137" t="s">
        <v>791</v>
      </c>
      <c r="AO62" s="138">
        <v>44958</v>
      </c>
      <c r="AP62" s="135" t="s">
        <v>792</v>
      </c>
    </row>
    <row r="63" spans="1:42" ht="276.75" thickBot="1">
      <c r="A63" s="146">
        <v>32</v>
      </c>
      <c r="B63" s="84" t="s">
        <v>46</v>
      </c>
      <c r="C63" s="84" t="s">
        <v>247</v>
      </c>
      <c r="D63" s="90" t="str">
        <f>_xlfn.IFERROR(VLOOKUP(B63,datos!$B$1:$C$21,2,0),"")</f>
        <v>Establecer y dar lineamientos a las Empresas Administradoras de Planes de Beneficios y su Red de Prestadores de Servicios de Salud, Bancos de Sangre y Bancos de Tejidos; mediante la definición de criterios técnicos y operativos de la prestación de servicios de salud para la mejora de los mismos, en el marco de las políticas y lineamientos del orden nacional y distrital.</v>
      </c>
      <c r="E63" s="84" t="s">
        <v>54</v>
      </c>
      <c r="F63" s="84" t="s">
        <v>774</v>
      </c>
      <c r="G63" s="84" t="s">
        <v>771</v>
      </c>
      <c r="H63" s="84" t="s">
        <v>233</v>
      </c>
      <c r="I63" s="84" t="s">
        <v>772</v>
      </c>
      <c r="J63" s="84" t="s">
        <v>775</v>
      </c>
      <c r="K63" s="139" t="s">
        <v>184</v>
      </c>
      <c r="L63" s="133" t="s">
        <v>57</v>
      </c>
      <c r="M63" s="143" t="s">
        <v>275</v>
      </c>
      <c r="N63" s="142">
        <v>12000</v>
      </c>
      <c r="O63" s="105" t="str">
        <f>_xlfn.IFERROR(VLOOKUP(P63,datos!$AC$2:$AE$7,3,0),"")</f>
        <v>Muy Alta</v>
      </c>
      <c r="P63" s="144">
        <f>+IF(OR(N63="",N63=0),"",IF(N63&lt;=datos!$AD$3,datos!$AC$3,IF(AND(N63&gt;datos!$AD$3,N63&lt;=datos!$AD$4),datos!$AC$4,IF(AND(N63&gt;datos!$AD$4,N63&lt;=datos!$AD$5),datos!$AC$5,IF(AND(N63&gt;datos!$AD$5,N63&lt;=datos!$AD$6),datos!$AC$6,IF(N63&gt;datos!$AD$7,datos!$AC$7,0))))))</f>
        <v>1</v>
      </c>
      <c r="Q63" s="145" t="str">
        <f>+HLOOKUP(A63,'Impacto Riesgo de Corrupción'!$D$8:$AY$29,22,0)</f>
        <v>Catastrófico</v>
      </c>
      <c r="R63" s="144">
        <f>+IF(Q63="","",VLOOKUP(Q63,datos!$AC$12:$AD$15,2,0))</f>
        <v>1</v>
      </c>
      <c r="S63" s="134" t="str">
        <f ca="1">_xlfn.IFERROR(INDIRECT("datos!"&amp;HLOOKUP(Q63,calculo_imp,2,FALSE)&amp;VLOOKUP(O63,calculo_prob,2,FALSE)),"")</f>
        <v>Extremo</v>
      </c>
      <c r="T63" s="92">
        <v>1</v>
      </c>
      <c r="U63" s="84" t="s">
        <v>784</v>
      </c>
      <c r="V63" s="83" t="s">
        <v>785</v>
      </c>
      <c r="W63" s="83" t="s">
        <v>786</v>
      </c>
      <c r="X63" s="83" t="s">
        <v>787</v>
      </c>
      <c r="Y63" s="83" t="s">
        <v>788</v>
      </c>
      <c r="Z63" s="83" t="s">
        <v>789</v>
      </c>
      <c r="AA63" s="83" t="s">
        <v>790</v>
      </c>
      <c r="AB63" s="83" t="s">
        <v>280</v>
      </c>
      <c r="AC63" s="83" t="s">
        <v>783</v>
      </c>
      <c r="AD63" s="90" t="str">
        <f>IF(AE63="","",VLOOKUP(AE63,datos!$AT$6:$AU$9,2,0))</f>
        <v>Probabilidad</v>
      </c>
      <c r="AE63" s="84" t="s">
        <v>80</v>
      </c>
      <c r="AF63" s="84" t="s">
        <v>84</v>
      </c>
      <c r="AG63" s="85">
        <f>IF(AND(AE63="",AF63=""),"",IF(AE63="",0,VLOOKUP(AE63,datos!$AP$3:$AR$7,3,0))+IF(AF63="",0,VLOOKUP(AF63,datos!$AP$3:$AR$7,3,0)))</f>
        <v>0.4</v>
      </c>
      <c r="AH63" s="103" t="str">
        <f>IF(OR(AI63="",AI63=0),"",IF(AI63&lt;=datos!$AC$3,datos!$AE$3,IF(AI63&lt;=datos!$AC$4,datos!$AE$4,IF(AI63&lt;=datos!$AC$5,datos!$AE$5,IF(AI63&lt;=datos!$AC$6,datos!$AE$6,IF(AI63&lt;=datos!$AC$7,datos!$AE$7,""))))))</f>
        <v>Media</v>
      </c>
      <c r="AI63" s="104">
        <f>IF(AD63="","",IF(T63=1,IF(AD63="Probabilidad",P63-(P63*AG63),P63),IF(AD63="Probabilidad",#REF!-(#REF!*AG63),#REF!)))</f>
        <v>0.6</v>
      </c>
      <c r="AJ63" s="105" t="str">
        <f>+IF(AK63&lt;=datos!$AD$11,datos!$AC$11,IF(AK63&lt;=datos!$AD$12,datos!$AC$12,IF(AK63&lt;=datos!$AD$13,datos!$AC$13,IF(AK63&lt;=datos!$AD$14,datos!$AC$14,IF(AK63&lt;=datos!$AD$15,datos!$AC$15,"")))))</f>
        <v>Catastrófico</v>
      </c>
      <c r="AK63" s="104">
        <f>IF(AD63="","",IF(T63=1,IF(AD63="Impacto",R63-(R63*AG63),R63),IF(AD63="Impacto",#REF!-(#REF!*AG63),#REF!)))</f>
        <v>1</v>
      </c>
      <c r="AL63" s="105" t="str">
        <f ca="1" t="shared" si="8"/>
        <v>Extremo</v>
      </c>
      <c r="AM63" s="147" t="s">
        <v>92</v>
      </c>
      <c r="AN63" s="137" t="s">
        <v>793</v>
      </c>
      <c r="AO63" s="138">
        <v>44958</v>
      </c>
      <c r="AP63" s="135" t="s">
        <v>792</v>
      </c>
    </row>
    <row r="64" spans="1:42" ht="72">
      <c r="A64" s="219">
        <v>33</v>
      </c>
      <c r="B64" s="187" t="s">
        <v>37</v>
      </c>
      <c r="C64" s="187" t="s">
        <v>250</v>
      </c>
      <c r="D64" s="185" t="str">
        <f>_xlfn.IFERROR(VLOOKUP(B64,datos!$B$1:$C$21,2,0),"")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64" s="187" t="s">
        <v>55</v>
      </c>
      <c r="F64" s="187" t="s">
        <v>794</v>
      </c>
      <c r="G64" s="187" t="s">
        <v>795</v>
      </c>
      <c r="H64" s="187" t="s">
        <v>233</v>
      </c>
      <c r="I64" s="187" t="s">
        <v>295</v>
      </c>
      <c r="J64" s="187" t="s">
        <v>796</v>
      </c>
      <c r="K64" s="189" t="s">
        <v>184</v>
      </c>
      <c r="L64" s="191" t="s">
        <v>57</v>
      </c>
      <c r="M64" s="195" t="s">
        <v>12</v>
      </c>
      <c r="N64" s="193">
        <v>172</v>
      </c>
      <c r="O64" s="221" t="str">
        <f>_xlfn.IFERROR(VLOOKUP(P64,datos!$AC$2:$AE$7,3,0),"")</f>
        <v>Media</v>
      </c>
      <c r="P64" s="217">
        <f>+IF(OR(N64="",N64=0),"",IF(N64&lt;=datos!$AD$3,datos!$AC$3,IF(AND(N64&gt;datos!$AD$3,N64&lt;=datos!$AD$4),datos!$AC$4,IF(AND(N64&gt;datos!$AD$4,N64&lt;=datos!$AD$5),datos!$AC$5,IF(AND(N64&gt;datos!$AD$5,N64&lt;=datos!$AD$6),datos!$AC$6,IF(N64&gt;datos!$AD$7,datos!$AC$7,0))))))</f>
        <v>0.6</v>
      </c>
      <c r="Q64" s="215" t="str">
        <f>+HLOOKUP(A64,'Impacto Riesgo de Corrupción'!$D$8:$AY$29,22,0)</f>
        <v>Mayor</v>
      </c>
      <c r="R64" s="217">
        <f>+IF(Q64="","",VLOOKUP(Q64,datos!$AC$12:$AD$15,2,0))</f>
        <v>0.8</v>
      </c>
      <c r="S64" s="197" t="str">
        <f ca="1">_xlfn.IFERROR(INDIRECT("datos!"&amp;HLOOKUP(Q64,calculo_imp,2,FALSE)&amp;VLOOKUP(O64,calculo_prob,2,FALSE)),"")</f>
        <v>Alto</v>
      </c>
      <c r="T64" s="92">
        <v>1</v>
      </c>
      <c r="U64" s="84" t="s">
        <v>812</v>
      </c>
      <c r="V64" s="83" t="s">
        <v>813</v>
      </c>
      <c r="W64" s="83" t="s">
        <v>814</v>
      </c>
      <c r="X64" s="83" t="s">
        <v>815</v>
      </c>
      <c r="Y64" s="83" t="s">
        <v>816</v>
      </c>
      <c r="Z64" s="83" t="s">
        <v>817</v>
      </c>
      <c r="AA64" s="83" t="s">
        <v>818</v>
      </c>
      <c r="AB64" s="83" t="s">
        <v>819</v>
      </c>
      <c r="AC64" s="83" t="s">
        <v>722</v>
      </c>
      <c r="AD64" s="90" t="str">
        <f>IF(AE64="","",VLOOKUP(AE64,datos!$AT$6:$AU$9,2,0))</f>
        <v>Probabilidad</v>
      </c>
      <c r="AE64" s="84" t="s">
        <v>81</v>
      </c>
      <c r="AF64" s="84" t="s">
        <v>84</v>
      </c>
      <c r="AG64" s="85">
        <f>IF(AND(AE64="",AF64=""),"",IF(AE64="",0,VLOOKUP(AE64,datos!$AP$3:$AR$7,3,0))+IF(AF64="",0,VLOOKUP(AF64,datos!$AP$3:$AR$7,3,0)))</f>
        <v>0.3</v>
      </c>
      <c r="AH64" s="103" t="str">
        <f>IF(OR(AI64="",AI64=0),"",IF(AI64&lt;=datos!$AC$3,datos!$AE$3,IF(AI64&lt;=datos!$AC$4,datos!$AE$4,IF(AI64&lt;=datos!$AC$5,datos!$AE$5,IF(AI64&lt;=datos!$AC$6,datos!$AE$6,IF(AI64&lt;=datos!$AC$7,datos!$AE$7,""))))))</f>
        <v>Media</v>
      </c>
      <c r="AI64" s="104">
        <f>IF(AD64="","",IF(T64=1,IF(AD64="Probabilidad",P64-(P64*AG64),P64),IF(AD64="Probabilidad",#REF!-(#REF!*AG64),#REF!)))</f>
        <v>0.42</v>
      </c>
      <c r="AJ64" s="105" t="str">
        <f>+IF(AK64&lt;=datos!$AD$11,datos!$AC$11,IF(AK64&lt;=datos!$AD$12,datos!$AC$12,IF(AK64&lt;=datos!$AD$13,datos!$AC$13,IF(AK64&lt;=datos!$AD$14,datos!$AC$14,IF(AK64&lt;=datos!$AD$15,datos!$AC$15,"")))))</f>
        <v>Mayor</v>
      </c>
      <c r="AK64" s="104">
        <f>IF(AD64="","",IF(T64=1,IF(AD64="Impacto",R64-(R64*AG64),R64),IF(AD64="Impacto",#REF!-(#REF!*AG64),#REF!)))</f>
        <v>0.8</v>
      </c>
      <c r="AL64" s="105" t="str">
        <f ca="1" t="shared" si="8"/>
        <v>Alto</v>
      </c>
      <c r="AM64" s="224" t="s">
        <v>92</v>
      </c>
      <c r="AN64" s="226" t="s">
        <v>867</v>
      </c>
      <c r="AO64" s="228">
        <v>45322</v>
      </c>
      <c r="AP64" s="199" t="s">
        <v>868</v>
      </c>
    </row>
    <row r="65" spans="1:42" ht="72.75" thickBot="1">
      <c r="A65" s="220"/>
      <c r="B65" s="188"/>
      <c r="C65" s="188"/>
      <c r="D65" s="186"/>
      <c r="E65" s="188"/>
      <c r="F65" s="188"/>
      <c r="G65" s="188"/>
      <c r="H65" s="188"/>
      <c r="I65" s="188"/>
      <c r="J65" s="188"/>
      <c r="K65" s="190"/>
      <c r="L65" s="192"/>
      <c r="M65" s="196"/>
      <c r="N65" s="194"/>
      <c r="O65" s="222"/>
      <c r="P65" s="218"/>
      <c r="Q65" s="216"/>
      <c r="R65" s="218" t="e">
        <f>IF(OR(#REF!=datos!$AB$10,#REF!=datos!$AB$16),"",VLOOKUP(#REF!,datos!$AA$10:$AC$21,3,0))</f>
        <v>#REF!</v>
      </c>
      <c r="S65" s="198"/>
      <c r="T65" s="93">
        <v>2</v>
      </c>
      <c r="U65" s="80" t="s">
        <v>820</v>
      </c>
      <c r="V65" s="79" t="s">
        <v>821</v>
      </c>
      <c r="W65" s="79" t="s">
        <v>822</v>
      </c>
      <c r="X65" s="79" t="s">
        <v>823</v>
      </c>
      <c r="Y65" s="79" t="s">
        <v>824</v>
      </c>
      <c r="Z65" s="79" t="s">
        <v>825</v>
      </c>
      <c r="AA65" s="79" t="s">
        <v>826</v>
      </c>
      <c r="AB65" s="79" t="s">
        <v>827</v>
      </c>
      <c r="AC65" s="79" t="s">
        <v>722</v>
      </c>
      <c r="AD65" s="89" t="str">
        <f>IF(AE65="","",VLOOKUP(AE65,datos!$AT$6:$AU$9,2,0))</f>
        <v>Probabilidad</v>
      </c>
      <c r="AE65" s="80" t="s">
        <v>81</v>
      </c>
      <c r="AF65" s="80" t="s">
        <v>84</v>
      </c>
      <c r="AG65" s="86">
        <f>IF(AND(AE65="",AF65=""),"",IF(AE65="",0,VLOOKUP(AE65,datos!$AP$3:$AR$7,3,0))+IF(AF65="",0,VLOOKUP(AF65,datos!$AP$3:$AR$7,3,0)))</f>
        <v>0.3</v>
      </c>
      <c r="AH65" s="106" t="str">
        <f>IF(OR(AI65="",AI65=0),"",IF(AI65&lt;=datos!$AC$3,datos!$AE$3,IF(AI65&lt;=datos!$AC$4,datos!$AE$4,IF(AI65&lt;=datos!$AC$5,datos!$AE$5,IF(AI65&lt;=datos!$AC$6,datos!$AE$6,IF(AI65&lt;=datos!$AC$7,datos!$AE$7,""))))))</f>
        <v>Baja</v>
      </c>
      <c r="AI65" s="107">
        <f>IF(AD65="","",IF(T65=1,IF(AD65="Probabilidad",P65-(P65*AG65),P65),IF(AD65="Probabilidad",AI64-(AI64*AG65),AI64)))</f>
        <v>0.294</v>
      </c>
      <c r="AJ65" s="108" t="str">
        <f>+IF(AK65&lt;=datos!$AD$11,datos!$AC$11,IF(AK65&lt;=datos!$AD$12,datos!$AC$12,IF(AK65&lt;=datos!$AD$13,datos!$AC$13,IF(AK65&lt;=datos!$AD$14,datos!$AC$14,IF(AK65&lt;=datos!$AD$15,datos!$AC$15,"")))))</f>
        <v>Mayor</v>
      </c>
      <c r="AK65" s="107">
        <f>IF(AD65="","",IF(T65=1,IF(AD65="Impacto",R65-(R65*AG65),R65),IF(AD65="Impacto",AK64-(AK64*AG65),AK64)))</f>
        <v>0.8</v>
      </c>
      <c r="AL65" s="108" t="str">
        <f ca="1" t="shared" si="8"/>
        <v>Alto</v>
      </c>
      <c r="AM65" s="225"/>
      <c r="AN65" s="227"/>
      <c r="AO65" s="229"/>
      <c r="AP65" s="200"/>
    </row>
    <row r="66" spans="1:42" ht="237" customHeight="1" thickBot="1">
      <c r="A66" s="141">
        <v>34</v>
      </c>
      <c r="B66" s="82" t="s">
        <v>37</v>
      </c>
      <c r="C66" s="84" t="s">
        <v>250</v>
      </c>
      <c r="D66" s="90" t="str">
        <f>_xlfn.IFERROR(VLOOKUP(B66,datos!$B$1:$C$21,2,0),"")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66" s="82" t="s">
        <v>55</v>
      </c>
      <c r="F66" s="82" t="s">
        <v>797</v>
      </c>
      <c r="G66" s="82" t="s">
        <v>798</v>
      </c>
      <c r="H66" s="84" t="s">
        <v>233</v>
      </c>
      <c r="I66" s="84" t="s">
        <v>295</v>
      </c>
      <c r="J66" s="82" t="s">
        <v>799</v>
      </c>
      <c r="K66" s="139" t="s">
        <v>184</v>
      </c>
      <c r="L66" s="140" t="s">
        <v>57</v>
      </c>
      <c r="M66" s="143" t="s">
        <v>12</v>
      </c>
      <c r="N66" s="142">
        <v>61</v>
      </c>
      <c r="O66" s="105" t="str">
        <f>_xlfn.IFERROR(VLOOKUP(P66,datos!$AC$2:$AE$7,3,0),"")</f>
        <v>Media</v>
      </c>
      <c r="P66" s="144">
        <f>+IF(OR(N66="",N66=0),"",IF(N66&lt;=datos!$AD$3,datos!$AC$3,IF(AND(N66&gt;datos!$AD$3,N66&lt;=datos!$AD$4),datos!$AC$4,IF(AND(N66&gt;datos!$AD$4,N66&lt;=datos!$AD$5),datos!$AC$5,IF(AND(N66&gt;datos!$AD$5,N66&lt;=datos!$AD$6),datos!$AC$6,IF(N66&gt;datos!$AD$7,datos!$AC$7,0))))))</f>
        <v>0.6</v>
      </c>
      <c r="Q66" s="145" t="str">
        <f>+HLOOKUP(A66,'Impacto Riesgo de Corrupción'!$D$8:$AY$29,22,0)</f>
        <v>Mayor</v>
      </c>
      <c r="R66" s="144">
        <f>+IF(Q66="","",VLOOKUP(Q66,datos!$AC$12:$AD$15,2,0))</f>
        <v>0.8</v>
      </c>
      <c r="S66" s="134" t="str">
        <f aca="true" ca="1" t="shared" si="9" ref="S66:S71">_xlfn.IFERROR(INDIRECT("datos!"&amp;HLOOKUP(Q66,calculo_imp,2,FALSE)&amp;VLOOKUP(O66,calculo_prob,2,FALSE)),"")</f>
        <v>Alto</v>
      </c>
      <c r="T66" s="95">
        <v>1</v>
      </c>
      <c r="U66" s="82" t="s">
        <v>828</v>
      </c>
      <c r="V66" s="81" t="s">
        <v>829</v>
      </c>
      <c r="W66" s="81" t="s">
        <v>745</v>
      </c>
      <c r="X66" s="81" t="s">
        <v>830</v>
      </c>
      <c r="Y66" s="81" t="s">
        <v>831</v>
      </c>
      <c r="Z66" s="81" t="s">
        <v>832</v>
      </c>
      <c r="AA66" s="81" t="s">
        <v>833</v>
      </c>
      <c r="AB66" s="81" t="s">
        <v>834</v>
      </c>
      <c r="AC66" s="81" t="s">
        <v>835</v>
      </c>
      <c r="AD66" s="88" t="str">
        <f>IF(AE66="","",VLOOKUP(AE66,datos!$AT$6:$AU$9,2,0))</f>
        <v>Probabilidad</v>
      </c>
      <c r="AE66" s="82" t="s">
        <v>80</v>
      </c>
      <c r="AF66" s="82" t="s">
        <v>84</v>
      </c>
      <c r="AG66" s="87">
        <f>IF(AND(AE66="",AF66=""),"",IF(AE66="",0,VLOOKUP(AE66,datos!$AP$3:$AR$7,3,0))+IF(AF66="",0,VLOOKUP(AF66,datos!$AP$3:$AR$7,3,0)))</f>
        <v>0.4</v>
      </c>
      <c r="AH66" s="112" t="str">
        <f>IF(OR(AI66="",AI66=0),"",IF(AI66&lt;=datos!$AC$3,datos!$AE$3,IF(AI66&lt;=datos!$AC$4,datos!$AE$4,IF(AI66&lt;=datos!$AC$5,datos!$AE$5,IF(AI66&lt;=datos!$AC$6,datos!$AE$6,IF(AI66&lt;=datos!$AC$7,datos!$AE$7,""))))))</f>
        <v>Baja</v>
      </c>
      <c r="AI66" s="109">
        <f>IF(AD66="","",IF(T66=1,IF(AD66="Probabilidad",P66-(P66*AG66),P66),IF(AD66="Probabilidad",#REF!-(#REF!*AG66),#REF!)))</f>
        <v>0.36</v>
      </c>
      <c r="AJ66" s="110" t="str">
        <f>+IF(AK66&lt;=datos!$AD$11,datos!$AC$11,IF(AK66&lt;=datos!$AD$12,datos!$AC$12,IF(AK66&lt;=datos!$AD$13,datos!$AC$13,IF(AK66&lt;=datos!$AD$14,datos!$AC$14,IF(AK66&lt;=datos!$AD$15,datos!$AC$15,"")))))</f>
        <v>Mayor</v>
      </c>
      <c r="AK66" s="109">
        <f>IF(AD66="","",IF(T66=1,IF(AD66="Impacto",R66-(R66*AG66),R66),IF(AD66="Impacto",#REF!-(#REF!*AG66),#REF!)))</f>
        <v>0.8</v>
      </c>
      <c r="AL66" s="110" t="str">
        <f ca="1" t="shared" si="8"/>
        <v>Alto</v>
      </c>
      <c r="AM66" s="147" t="s">
        <v>92</v>
      </c>
      <c r="AN66" s="137" t="s">
        <v>869</v>
      </c>
      <c r="AO66" s="138">
        <v>45322</v>
      </c>
      <c r="AP66" s="136" t="s">
        <v>870</v>
      </c>
    </row>
    <row r="67" spans="1:42" ht="324.75" thickBot="1">
      <c r="A67" s="146">
        <v>35</v>
      </c>
      <c r="B67" s="82" t="s">
        <v>37</v>
      </c>
      <c r="C67" s="84" t="s">
        <v>250</v>
      </c>
      <c r="D67" s="90" t="str">
        <f>_xlfn.IFERROR(VLOOKUP(B67,datos!$B$1:$C$21,2,0),"")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67" s="84" t="s">
        <v>55</v>
      </c>
      <c r="F67" s="84" t="s">
        <v>800</v>
      </c>
      <c r="G67" s="84" t="s">
        <v>801</v>
      </c>
      <c r="H67" s="84" t="s">
        <v>233</v>
      </c>
      <c r="I67" s="84" t="s">
        <v>295</v>
      </c>
      <c r="J67" s="84" t="s">
        <v>802</v>
      </c>
      <c r="K67" s="139" t="s">
        <v>184</v>
      </c>
      <c r="L67" s="133" t="s">
        <v>57</v>
      </c>
      <c r="M67" s="143" t="s">
        <v>12</v>
      </c>
      <c r="N67" s="142">
        <v>195</v>
      </c>
      <c r="O67" s="105" t="str">
        <f>_xlfn.IFERROR(VLOOKUP(P67,datos!$AC$2:$AE$7,3,0),"")</f>
        <v>Media</v>
      </c>
      <c r="P67" s="144">
        <f>+IF(OR(N67="",N67=0),"",IF(N67&lt;=datos!$AD$3,datos!$AC$3,IF(AND(N67&gt;datos!$AD$3,N67&lt;=datos!$AD$4),datos!$AC$4,IF(AND(N67&gt;datos!$AD$4,N67&lt;=datos!$AD$5),datos!$AC$5,IF(AND(N67&gt;datos!$AD$5,N67&lt;=datos!$AD$6),datos!$AC$6,IF(N67&gt;datos!$AD$7,datos!$AC$7,0))))))</f>
        <v>0.6</v>
      </c>
      <c r="Q67" s="145" t="str">
        <f>+HLOOKUP(A67,'Impacto Riesgo de Corrupción'!$D$8:$AY$29,22,0)</f>
        <v>Mayor</v>
      </c>
      <c r="R67" s="144">
        <f>+IF(Q67="","",VLOOKUP(Q67,datos!$AC$12:$AD$15,2,0))</f>
        <v>0.8</v>
      </c>
      <c r="S67" s="134" t="str">
        <f ca="1" t="shared" si="9"/>
        <v>Alto</v>
      </c>
      <c r="T67" s="92">
        <v>1</v>
      </c>
      <c r="U67" s="84" t="s">
        <v>836</v>
      </c>
      <c r="V67" s="83" t="s">
        <v>837</v>
      </c>
      <c r="W67" s="83" t="s">
        <v>838</v>
      </c>
      <c r="X67" s="83" t="s">
        <v>839</v>
      </c>
      <c r="Y67" s="83" t="s">
        <v>840</v>
      </c>
      <c r="Z67" s="83" t="s">
        <v>841</v>
      </c>
      <c r="AA67" s="83" t="s">
        <v>842</v>
      </c>
      <c r="AB67" s="83" t="s">
        <v>843</v>
      </c>
      <c r="AC67" s="83" t="s">
        <v>835</v>
      </c>
      <c r="AD67" s="90" t="str">
        <f>IF(AE67="","",VLOOKUP(AE67,datos!$AT$6:$AU$9,2,0))</f>
        <v>Probabilidad</v>
      </c>
      <c r="AE67" s="84" t="s">
        <v>80</v>
      </c>
      <c r="AF67" s="84" t="s">
        <v>84</v>
      </c>
      <c r="AG67" s="85">
        <f>IF(AND(AE67="",AF67=""),"",IF(AE67="",0,VLOOKUP(AE67,datos!$AP$3:$AR$7,3,0))+IF(AF67="",0,VLOOKUP(AF67,datos!$AP$3:$AR$7,3,0)))</f>
        <v>0.4</v>
      </c>
      <c r="AH67" s="103" t="str">
        <f>IF(OR(AI67="",AI67=0),"",IF(AI67&lt;=datos!$AC$3,datos!$AE$3,IF(AI67&lt;=datos!$AC$4,datos!$AE$4,IF(AI67&lt;=datos!$AC$5,datos!$AE$5,IF(AI67&lt;=datos!$AC$6,datos!$AE$6,IF(AI67&lt;=datos!$AC$7,datos!$AE$7,""))))))</f>
        <v>Baja</v>
      </c>
      <c r="AI67" s="104">
        <f>IF(AD67="","",IF(T67=1,IF(AD67="Probabilidad",P67-(P67*AG67),P67),IF(AD67="Probabilidad",#REF!-(#REF!*AG67),#REF!)))</f>
        <v>0.36</v>
      </c>
      <c r="AJ67" s="105" t="str">
        <f>+IF(AK67&lt;=datos!$AD$11,datos!$AC$11,IF(AK67&lt;=datos!$AD$12,datos!$AC$12,IF(AK67&lt;=datos!$AD$13,datos!$AC$13,IF(AK67&lt;=datos!$AD$14,datos!$AC$14,IF(AK67&lt;=datos!$AD$15,datos!$AC$15,"")))))</f>
        <v>Mayor</v>
      </c>
      <c r="AK67" s="104">
        <f>IF(AD67="","",IF(T67=1,IF(AD67="Impacto",R67-(R67*AG67),R67),IF(AD67="Impacto",#REF!-(#REF!*AG67),#REF!)))</f>
        <v>0.8</v>
      </c>
      <c r="AL67" s="105" t="str">
        <f ca="1" t="shared" si="8"/>
        <v>Alto</v>
      </c>
      <c r="AM67" s="147" t="s">
        <v>92</v>
      </c>
      <c r="AN67" s="137" t="s">
        <v>869</v>
      </c>
      <c r="AO67" s="138">
        <v>45322</v>
      </c>
      <c r="AP67" s="135" t="s">
        <v>871</v>
      </c>
    </row>
    <row r="68" spans="1:42" ht="324.75" thickBot="1">
      <c r="A68" s="146">
        <v>36</v>
      </c>
      <c r="B68" s="82" t="s">
        <v>37</v>
      </c>
      <c r="C68" s="84" t="s">
        <v>250</v>
      </c>
      <c r="D68" s="90" t="str">
        <f>_xlfn.IFERROR(VLOOKUP(B68,datos!$B$1:$C$21,2,0),"")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68" s="84" t="s">
        <v>53</v>
      </c>
      <c r="F68" s="84" t="s">
        <v>803</v>
      </c>
      <c r="G68" s="84" t="s">
        <v>804</v>
      </c>
      <c r="H68" s="84" t="s">
        <v>233</v>
      </c>
      <c r="I68" s="84" t="s">
        <v>295</v>
      </c>
      <c r="J68" s="84" t="s">
        <v>805</v>
      </c>
      <c r="K68" s="139" t="s">
        <v>184</v>
      </c>
      <c r="L68" s="133" t="s">
        <v>57</v>
      </c>
      <c r="M68" s="143" t="s">
        <v>12</v>
      </c>
      <c r="N68" s="142">
        <v>36105</v>
      </c>
      <c r="O68" s="105" t="str">
        <f>_xlfn.IFERROR(VLOOKUP(P68,datos!$AC$2:$AE$7,3,0),"")</f>
        <v>Muy Alta</v>
      </c>
      <c r="P68" s="144">
        <f>+IF(OR(N68="",N68=0),"",IF(N68&lt;=datos!$AD$3,datos!$AC$3,IF(AND(N68&gt;datos!$AD$3,N68&lt;=datos!$AD$4),datos!$AC$4,IF(AND(N68&gt;datos!$AD$4,N68&lt;=datos!$AD$5),datos!$AC$5,IF(AND(N68&gt;datos!$AD$5,N68&lt;=datos!$AD$6),datos!$AC$6,IF(N68&gt;datos!$AD$7,datos!$AC$7,0))))))</f>
        <v>1</v>
      </c>
      <c r="Q68" s="145" t="str">
        <f>+HLOOKUP(A68,'Impacto Riesgo de Corrupción'!$D$8:$AY$29,22,0)</f>
        <v>Mayor</v>
      </c>
      <c r="R68" s="144">
        <f>+IF(Q68="","",VLOOKUP(Q68,datos!$AC$12:$AD$15,2,0))</f>
        <v>0.8</v>
      </c>
      <c r="S68" s="134" t="str">
        <f ca="1" t="shared" si="9"/>
        <v>Alto</v>
      </c>
      <c r="T68" s="92">
        <v>1</v>
      </c>
      <c r="U68" s="84" t="s">
        <v>844</v>
      </c>
      <c r="V68" s="83" t="s">
        <v>845</v>
      </c>
      <c r="W68" s="83" t="s">
        <v>846</v>
      </c>
      <c r="X68" s="83" t="s">
        <v>847</v>
      </c>
      <c r="Y68" s="83" t="s">
        <v>848</v>
      </c>
      <c r="Z68" s="83" t="s">
        <v>849</v>
      </c>
      <c r="AA68" s="83" t="s">
        <v>850</v>
      </c>
      <c r="AB68" s="83" t="s">
        <v>851</v>
      </c>
      <c r="AC68" s="83" t="s">
        <v>722</v>
      </c>
      <c r="AD68" s="90" t="str">
        <f>IF(AE68="","",VLOOKUP(AE68,datos!$AT$6:$AU$9,2,0))</f>
        <v>Probabilidad</v>
      </c>
      <c r="AE68" s="84" t="s">
        <v>80</v>
      </c>
      <c r="AF68" s="84" t="s">
        <v>84</v>
      </c>
      <c r="AG68" s="85">
        <f>IF(AND(AE68="",AF68=""),"",IF(AE68="",0,VLOOKUP(AE68,datos!$AP$3:$AR$7,3,0))+IF(AF68="",0,VLOOKUP(AF68,datos!$AP$3:$AR$7,3,0)))</f>
        <v>0.4</v>
      </c>
      <c r="AH68" s="103" t="str">
        <f>IF(OR(AI68="",AI68=0),"",IF(AI68&lt;=datos!$AC$3,datos!$AE$3,IF(AI68&lt;=datos!$AC$4,datos!$AE$4,IF(AI68&lt;=datos!$AC$5,datos!$AE$5,IF(AI68&lt;=datos!$AC$6,datos!$AE$6,IF(AI68&lt;=datos!$AC$7,datos!$AE$7,""))))))</f>
        <v>Media</v>
      </c>
      <c r="AI68" s="104">
        <f>IF(AD68="","",IF(T68=1,IF(AD68="Probabilidad",P68-(P68*AG68),P68),IF(AD68="Probabilidad",#REF!-(#REF!*AG68),#REF!)))</f>
        <v>0.6</v>
      </c>
      <c r="AJ68" s="105" t="str">
        <f>+IF(AK68&lt;=datos!$AD$11,datos!$AC$11,IF(AK68&lt;=datos!$AD$12,datos!$AC$12,IF(AK68&lt;=datos!$AD$13,datos!$AC$13,IF(AK68&lt;=datos!$AD$14,datos!$AC$14,IF(AK68&lt;=datos!$AD$15,datos!$AC$15,"")))))</f>
        <v>Mayor</v>
      </c>
      <c r="AK68" s="104">
        <f>IF(AD68="","",IF(T68=1,IF(AD68="Impacto",R68-(R68*AG68),R68),IF(AD68="Impacto",#REF!-(#REF!*AG68),#REF!)))</f>
        <v>0.8</v>
      </c>
      <c r="AL68" s="105" t="str">
        <f ca="1" t="shared" si="8"/>
        <v>Alto</v>
      </c>
      <c r="AM68" s="147" t="s">
        <v>92</v>
      </c>
      <c r="AN68" s="137" t="s">
        <v>869</v>
      </c>
      <c r="AO68" s="138">
        <v>45322</v>
      </c>
      <c r="AP68" s="135" t="s">
        <v>872</v>
      </c>
    </row>
    <row r="69" spans="1:42" ht="324.75" thickBot="1">
      <c r="A69" s="141">
        <v>37</v>
      </c>
      <c r="B69" s="82" t="s">
        <v>37</v>
      </c>
      <c r="C69" s="84" t="s">
        <v>250</v>
      </c>
      <c r="D69" s="90" t="str">
        <f>_xlfn.IFERROR(VLOOKUP(B69,datos!$B$1:$C$21,2,0),"")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69" s="82" t="s">
        <v>53</v>
      </c>
      <c r="F69" s="82" t="s">
        <v>806</v>
      </c>
      <c r="G69" s="82" t="s">
        <v>807</v>
      </c>
      <c r="H69" s="84" t="s">
        <v>233</v>
      </c>
      <c r="I69" s="84" t="s">
        <v>295</v>
      </c>
      <c r="J69" s="82" t="s">
        <v>808</v>
      </c>
      <c r="K69" s="139" t="s">
        <v>184</v>
      </c>
      <c r="L69" s="140" t="s">
        <v>57</v>
      </c>
      <c r="M69" s="143" t="s">
        <v>12</v>
      </c>
      <c r="N69" s="142">
        <v>193</v>
      </c>
      <c r="O69" s="105" t="str">
        <f>_xlfn.IFERROR(VLOOKUP(P69,datos!$AC$2:$AE$7,3,0),"")</f>
        <v>Media</v>
      </c>
      <c r="P69" s="144">
        <f>+IF(OR(N69="",N69=0),"",IF(N69&lt;=datos!$AD$3,datos!$AC$3,IF(AND(N69&gt;datos!$AD$3,N69&lt;=datos!$AD$4),datos!$AC$4,IF(AND(N69&gt;datos!$AD$4,N69&lt;=datos!$AD$5),datos!$AC$5,IF(AND(N69&gt;datos!$AD$5,N69&lt;=datos!$AD$6),datos!$AC$6,IF(N69&gt;datos!$AD$7,datos!$AC$7,0))))))</f>
        <v>0.6</v>
      </c>
      <c r="Q69" s="145" t="str">
        <f>+HLOOKUP(A69,'Impacto Riesgo de Corrupción'!$D$8:$AY$29,22,0)</f>
        <v>Mayor</v>
      </c>
      <c r="R69" s="144">
        <f>+IF(Q69="","",VLOOKUP(Q69,datos!$AC$12:$AD$15,2,0))</f>
        <v>0.8</v>
      </c>
      <c r="S69" s="134" t="str">
        <f ca="1" t="shared" si="9"/>
        <v>Alto</v>
      </c>
      <c r="T69" s="95">
        <v>1</v>
      </c>
      <c r="U69" s="82" t="s">
        <v>852</v>
      </c>
      <c r="V69" s="81" t="s">
        <v>853</v>
      </c>
      <c r="W69" s="81" t="s">
        <v>854</v>
      </c>
      <c r="X69" s="81" t="s">
        <v>855</v>
      </c>
      <c r="Y69" s="81" t="s">
        <v>856</v>
      </c>
      <c r="Z69" s="81" t="s">
        <v>857</v>
      </c>
      <c r="AA69" s="81" t="s">
        <v>858</v>
      </c>
      <c r="AB69" s="81" t="s">
        <v>859</v>
      </c>
      <c r="AC69" s="81" t="s">
        <v>835</v>
      </c>
      <c r="AD69" s="88" t="str">
        <f>IF(AE69="","",VLOOKUP(AE69,datos!$AT$6:$AU$9,2,0))</f>
        <v>Probabilidad</v>
      </c>
      <c r="AE69" s="82" t="s">
        <v>80</v>
      </c>
      <c r="AF69" s="82" t="s">
        <v>84</v>
      </c>
      <c r="AG69" s="87">
        <f>IF(AND(AE69="",AF69=""),"",IF(AE69="",0,VLOOKUP(AE69,datos!$AP$3:$AR$7,3,0))+IF(AF69="",0,VLOOKUP(AF69,datos!$AP$3:$AR$7,3,0)))</f>
        <v>0.4</v>
      </c>
      <c r="AH69" s="112" t="str">
        <f>IF(OR(AI69="",AI69=0),"",IF(AI69&lt;=datos!$AC$3,datos!$AE$3,IF(AI69&lt;=datos!$AC$4,datos!$AE$4,IF(AI69&lt;=datos!$AC$5,datos!$AE$5,IF(AI69&lt;=datos!$AC$6,datos!$AE$6,IF(AI69&lt;=datos!$AC$7,datos!$AE$7,""))))))</f>
        <v>Baja</v>
      </c>
      <c r="AI69" s="109">
        <f>IF(AD69="","",IF(T69=1,IF(AD69="Probabilidad",P69-(P69*AG69),P69),IF(AD69="Probabilidad",#REF!-(#REF!*AG69),#REF!)))</f>
        <v>0.36</v>
      </c>
      <c r="AJ69" s="110" t="str">
        <f>+IF(AK69&lt;=datos!$AD$11,datos!$AC$11,IF(AK69&lt;=datos!$AD$12,datos!$AC$12,IF(AK69&lt;=datos!$AD$13,datos!$AC$13,IF(AK69&lt;=datos!$AD$14,datos!$AC$14,IF(AK69&lt;=datos!$AD$15,datos!$AC$15,"")))))</f>
        <v>Mayor</v>
      </c>
      <c r="AK69" s="109">
        <f>IF(AD69="","",IF(T69=1,IF(AD69="Impacto",R69-(R69*AG69),R69),IF(AD69="Impacto",#REF!-(#REF!*AG69),#REF!)))</f>
        <v>0.8</v>
      </c>
      <c r="AL69" s="110" t="str">
        <f aca="true" ca="1" t="shared" si="10" ref="AL69:AL83">_xlfn.IFERROR(INDIRECT("datos!"&amp;HLOOKUP(AJ69,calculo_imp,2,FALSE)&amp;VLOOKUP(AH69,calculo_prob,2,FALSE)),"")</f>
        <v>Alto</v>
      </c>
      <c r="AM69" s="147" t="s">
        <v>92</v>
      </c>
      <c r="AN69" s="137" t="s">
        <v>869</v>
      </c>
      <c r="AO69" s="138">
        <v>45322</v>
      </c>
      <c r="AP69" s="136" t="s">
        <v>871</v>
      </c>
    </row>
    <row r="70" spans="1:42" ht="324.75" thickBot="1">
      <c r="A70" s="146">
        <v>38</v>
      </c>
      <c r="B70" s="82" t="s">
        <v>37</v>
      </c>
      <c r="C70" s="84" t="s">
        <v>250</v>
      </c>
      <c r="D70" s="90" t="str">
        <f>_xlfn.IFERROR(VLOOKUP(B70,datos!$B$1:$C$21,2,0),"")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70" s="84" t="s">
        <v>55</v>
      </c>
      <c r="F70" s="84" t="s">
        <v>809</v>
      </c>
      <c r="G70" s="84" t="s">
        <v>810</v>
      </c>
      <c r="H70" s="84" t="s">
        <v>233</v>
      </c>
      <c r="I70" s="84" t="s">
        <v>295</v>
      </c>
      <c r="J70" s="84" t="s">
        <v>811</v>
      </c>
      <c r="K70" s="139" t="s">
        <v>184</v>
      </c>
      <c r="L70" s="133" t="s">
        <v>57</v>
      </c>
      <c r="M70" s="143" t="s">
        <v>12</v>
      </c>
      <c r="N70" s="142">
        <v>172</v>
      </c>
      <c r="O70" s="105" t="str">
        <f>_xlfn.IFERROR(VLOOKUP(P70,datos!$AC$2:$AE$7,3,0),"")</f>
        <v>Media</v>
      </c>
      <c r="P70" s="144">
        <f>+IF(OR(N70="",N70=0),"",IF(N70&lt;=datos!$AD$3,datos!$AC$3,IF(AND(N70&gt;datos!$AD$3,N70&lt;=datos!$AD$4),datos!$AC$4,IF(AND(N70&gt;datos!$AD$4,N70&lt;=datos!$AD$5),datos!$AC$5,IF(AND(N70&gt;datos!$AD$5,N70&lt;=datos!$AD$6),datos!$AC$6,IF(N70&gt;datos!$AD$7,datos!$AC$7,0))))))</f>
        <v>0.6</v>
      </c>
      <c r="Q70" s="145" t="str">
        <f>+HLOOKUP(A70,'Impacto Riesgo de Corrupción'!$D$8:$AY$29,22,0)</f>
        <v>Mayor</v>
      </c>
      <c r="R70" s="144">
        <f>+IF(Q70="","",VLOOKUP(Q70,datos!$AC$12:$AD$15,2,0))</f>
        <v>0.8</v>
      </c>
      <c r="S70" s="134" t="str">
        <f ca="1" t="shared" si="9"/>
        <v>Alto</v>
      </c>
      <c r="T70" s="92">
        <v>1</v>
      </c>
      <c r="U70" s="84" t="s">
        <v>860</v>
      </c>
      <c r="V70" s="83" t="s">
        <v>813</v>
      </c>
      <c r="W70" s="83" t="s">
        <v>861</v>
      </c>
      <c r="X70" s="83" t="s">
        <v>862</v>
      </c>
      <c r="Y70" s="83" t="s">
        <v>863</v>
      </c>
      <c r="Z70" s="83" t="s">
        <v>864</v>
      </c>
      <c r="AA70" s="83" t="s">
        <v>865</v>
      </c>
      <c r="AB70" s="83" t="s">
        <v>866</v>
      </c>
      <c r="AC70" s="83" t="s">
        <v>722</v>
      </c>
      <c r="AD70" s="90" t="str">
        <f>IF(AE70="","",VLOOKUP(AE70,datos!$AT$6:$AU$9,2,0))</f>
        <v>Probabilidad</v>
      </c>
      <c r="AE70" s="84" t="s">
        <v>80</v>
      </c>
      <c r="AF70" s="84" t="s">
        <v>84</v>
      </c>
      <c r="AG70" s="85">
        <f>IF(AND(AE70="",AF70=""),"",IF(AE70="",0,VLOOKUP(AE70,datos!$AP$3:$AR$7,3,0))+IF(AF70="",0,VLOOKUP(AF70,datos!$AP$3:$AR$7,3,0)))</f>
        <v>0.4</v>
      </c>
      <c r="AH70" s="103" t="str">
        <f>IF(OR(AI70="",AI70=0),"",IF(AI70&lt;=datos!$AC$3,datos!$AE$3,IF(AI70&lt;=datos!$AC$4,datos!$AE$4,IF(AI70&lt;=datos!$AC$5,datos!$AE$5,IF(AI70&lt;=datos!$AC$6,datos!$AE$6,IF(AI70&lt;=datos!$AC$7,datos!$AE$7,""))))))</f>
        <v>Baja</v>
      </c>
      <c r="AI70" s="104">
        <f>IF(AD70="","",IF(T70=1,IF(AD70="Probabilidad",P70-(P70*AG70),P70),IF(AD70="Probabilidad",#REF!-(#REF!*AG70),#REF!)))</f>
        <v>0.36</v>
      </c>
      <c r="AJ70" s="105" t="str">
        <f>+IF(AK70&lt;=datos!$AD$11,datos!$AC$11,IF(AK70&lt;=datos!$AD$12,datos!$AC$12,IF(AK70&lt;=datos!$AD$13,datos!$AC$13,IF(AK70&lt;=datos!$AD$14,datos!$AC$14,IF(AK70&lt;=datos!$AD$15,datos!$AC$15,"")))))</f>
        <v>Mayor</v>
      </c>
      <c r="AK70" s="104">
        <f>IF(AD70="","",IF(T70=1,IF(AD70="Impacto",R70-(R70*AG70),R70),IF(AD70="Impacto",#REF!-(#REF!*AG70),#REF!)))</f>
        <v>0.8</v>
      </c>
      <c r="AL70" s="105" t="str">
        <f ca="1" t="shared" si="10"/>
        <v>Alto</v>
      </c>
      <c r="AM70" s="147" t="s">
        <v>92</v>
      </c>
      <c r="AN70" s="137" t="s">
        <v>867</v>
      </c>
      <c r="AO70" s="138">
        <v>45322</v>
      </c>
      <c r="AP70" s="135" t="s">
        <v>871</v>
      </c>
    </row>
    <row r="71" spans="1:42" ht="72">
      <c r="A71" s="219">
        <v>39</v>
      </c>
      <c r="B71" s="187" t="s">
        <v>33</v>
      </c>
      <c r="C71" s="187" t="s">
        <v>248</v>
      </c>
      <c r="D71" s="185" t="str">
        <f>_xlfn.IFERROR(VLOOKUP(B71,datos!$B$1:$C$21,2,0),"")</f>
        <v>Gestionar las necesidades en infraestructura tecnológica, soluciones de software, incidentes y requerimientos, seguridad de la información, a través de la implementación de la Política de Gobierno Digital, la administración de los recursos TIC e implementación del Plan Estratégico de Tecnologías de la Información y las Comunicaciones - PETI, con el fin de contribuir a la eficacia y eficiencia de los procesos de la entidad que soportan la continuidad del negocio en materia de tecnologías de la información y comunicaciones</v>
      </c>
      <c r="E71" s="187" t="s">
        <v>55</v>
      </c>
      <c r="F71" s="187" t="s">
        <v>873</v>
      </c>
      <c r="G71" s="187" t="s">
        <v>874</v>
      </c>
      <c r="H71" s="187" t="s">
        <v>233</v>
      </c>
      <c r="I71" s="187"/>
      <c r="J71" s="187" t="s">
        <v>875</v>
      </c>
      <c r="K71" s="189" t="s">
        <v>184</v>
      </c>
      <c r="L71" s="191" t="s">
        <v>58</v>
      </c>
      <c r="M71" s="195" t="s">
        <v>275</v>
      </c>
      <c r="N71" s="193">
        <v>40</v>
      </c>
      <c r="O71" s="221" t="str">
        <f>_xlfn.IFERROR(VLOOKUP(P71,datos!$AC$2:$AE$7,3,0),"")</f>
        <v>Media</v>
      </c>
      <c r="P71" s="217">
        <f>+IF(OR(N71="",N71=0),"",IF(N71&lt;=datos!$AD$3,datos!$AC$3,IF(AND(N71&gt;datos!$AD$3,N71&lt;=datos!$AD$4),datos!$AC$4,IF(AND(N71&gt;datos!$AD$4,N71&lt;=datos!$AD$5),datos!$AC$5,IF(AND(N71&gt;datos!$AD$5,N71&lt;=datos!$AD$6),datos!$AC$6,IF(N71&gt;datos!$AD$7,datos!$AC$7,0))))))</f>
        <v>0.6</v>
      </c>
      <c r="Q71" s="215" t="str">
        <f>+HLOOKUP(A71,'Impacto Riesgo de Corrupción'!$D$8:$AY$29,22,0)</f>
        <v>Mayor</v>
      </c>
      <c r="R71" s="217">
        <f>+IF(Q71="","",VLOOKUP(Q71,datos!$AC$12:$AD$15,2,0))</f>
        <v>0.8</v>
      </c>
      <c r="S71" s="197" t="str">
        <f ca="1" t="shared" si="9"/>
        <v>Alto</v>
      </c>
      <c r="T71" s="92">
        <v>1</v>
      </c>
      <c r="U71" s="84" t="s">
        <v>879</v>
      </c>
      <c r="V71" s="83" t="s">
        <v>880</v>
      </c>
      <c r="W71" s="83" t="s">
        <v>881</v>
      </c>
      <c r="X71" s="83" t="s">
        <v>882</v>
      </c>
      <c r="Y71" s="83" t="s">
        <v>883</v>
      </c>
      <c r="Z71" s="83" t="s">
        <v>884</v>
      </c>
      <c r="AA71" s="83" t="s">
        <v>885</v>
      </c>
      <c r="AB71" s="83" t="s">
        <v>886</v>
      </c>
      <c r="AC71" s="83" t="s">
        <v>887</v>
      </c>
      <c r="AD71" s="90" t="str">
        <f>IF(AE71="","",VLOOKUP(AE71,datos!$AT$6:$AU$9,2,0))</f>
        <v>Probabilidad</v>
      </c>
      <c r="AE71" s="84" t="s">
        <v>80</v>
      </c>
      <c r="AF71" s="84" t="s">
        <v>84</v>
      </c>
      <c r="AG71" s="85">
        <f>IF(AND(AE71="",AF71=""),"",IF(AE71="",0,VLOOKUP(AE71,datos!$AP$3:$AR$7,3,0))+IF(AF71="",0,VLOOKUP(AF71,datos!$AP$3:$AR$7,3,0)))</f>
        <v>0.4</v>
      </c>
      <c r="AH71" s="103" t="str">
        <f>IF(OR(AI71="",AI71=0),"",IF(AI71&lt;=datos!$AC$3,datos!$AE$3,IF(AI71&lt;=datos!$AC$4,datos!$AE$4,IF(AI71&lt;=datos!$AC$5,datos!$AE$5,IF(AI71&lt;=datos!$AC$6,datos!$AE$6,IF(AI71&lt;=datos!$AC$7,datos!$AE$7,""))))))</f>
        <v>Baja</v>
      </c>
      <c r="AI71" s="104">
        <f>IF(AD71="","",IF(T71=1,IF(AD71="Probabilidad",P71-(P71*AG71),P71),IF(AD71="Probabilidad",#REF!-(#REF!*AG71),#REF!)))</f>
        <v>0.36</v>
      </c>
      <c r="AJ71" s="105" t="str">
        <f>+IF(AK71&lt;=datos!$AD$11,datos!$AC$11,IF(AK71&lt;=datos!$AD$12,datos!$AC$12,IF(AK71&lt;=datos!$AD$13,datos!$AC$13,IF(AK71&lt;=datos!$AD$14,datos!$AC$14,IF(AK71&lt;=datos!$AD$15,datos!$AC$15,"")))))</f>
        <v>Mayor</v>
      </c>
      <c r="AK71" s="104">
        <f>IF(AD71="","",IF(T71=1,IF(AD71="Impacto",R71-(R71*AG71),R71),IF(AD71="Impacto",#REF!-(#REF!*AG71),#REF!)))</f>
        <v>0.8</v>
      </c>
      <c r="AL71" s="105" t="str">
        <f ca="1" t="shared" si="10"/>
        <v>Alto</v>
      </c>
      <c r="AM71" s="224" t="s">
        <v>92</v>
      </c>
      <c r="AN71" s="226" t="s">
        <v>921</v>
      </c>
      <c r="AO71" s="228">
        <v>44958</v>
      </c>
      <c r="AP71" s="199" t="s">
        <v>922</v>
      </c>
    </row>
    <row r="72" spans="1:42" ht="60">
      <c r="A72" s="220"/>
      <c r="B72" s="188"/>
      <c r="C72" s="188"/>
      <c r="D72" s="186"/>
      <c r="E72" s="188"/>
      <c r="F72" s="188"/>
      <c r="G72" s="188"/>
      <c r="H72" s="188"/>
      <c r="I72" s="188"/>
      <c r="J72" s="188"/>
      <c r="K72" s="190"/>
      <c r="L72" s="192"/>
      <c r="M72" s="196"/>
      <c r="N72" s="194"/>
      <c r="O72" s="222"/>
      <c r="P72" s="218"/>
      <c r="Q72" s="216"/>
      <c r="R72" s="218" t="e">
        <f>IF(OR(#REF!=datos!$AB$10,#REF!=datos!$AB$16),"",VLOOKUP(#REF!,datos!$AA$10:$AC$21,3,0))</f>
        <v>#REF!</v>
      </c>
      <c r="S72" s="198"/>
      <c r="T72" s="93">
        <v>2</v>
      </c>
      <c r="U72" s="80" t="s">
        <v>888</v>
      </c>
      <c r="V72" s="79" t="s">
        <v>889</v>
      </c>
      <c r="W72" s="79" t="s">
        <v>881</v>
      </c>
      <c r="X72" s="79" t="s">
        <v>890</v>
      </c>
      <c r="Y72" s="79" t="s">
        <v>891</v>
      </c>
      <c r="Z72" s="79" t="s">
        <v>892</v>
      </c>
      <c r="AA72" s="79" t="s">
        <v>893</v>
      </c>
      <c r="AB72" s="79" t="s">
        <v>894</v>
      </c>
      <c r="AC72" s="79" t="s">
        <v>887</v>
      </c>
      <c r="AD72" s="89" t="str">
        <f>IF(AE72="","",VLOOKUP(AE72,datos!$AT$6:$AU$9,2,0))</f>
        <v>Probabilidad</v>
      </c>
      <c r="AE72" s="80" t="s">
        <v>80</v>
      </c>
      <c r="AF72" s="80" t="s">
        <v>84</v>
      </c>
      <c r="AG72" s="86">
        <f>IF(AND(AE72="",AF72=""),"",IF(AE72="",0,VLOOKUP(AE72,datos!$AP$3:$AR$7,3,0))+IF(AF72="",0,VLOOKUP(AF72,datos!$AP$3:$AR$7,3,0)))</f>
        <v>0.4</v>
      </c>
      <c r="AH72" s="106" t="str">
        <f>IF(OR(AI72="",AI72=0),"",IF(AI72&lt;=datos!$AC$3,datos!$AE$3,IF(AI72&lt;=datos!$AC$4,datos!$AE$4,IF(AI72&lt;=datos!$AC$5,datos!$AE$5,IF(AI72&lt;=datos!$AC$6,datos!$AE$6,IF(AI72&lt;=datos!$AC$7,datos!$AE$7,""))))))</f>
        <v>Baja</v>
      </c>
      <c r="AI72" s="107">
        <f aca="true" t="shared" si="11" ref="AI72:AI81">IF(AD72="","",IF(T72=1,IF(AD72="Probabilidad",P72-(P72*AG72),P72),IF(AD72="Probabilidad",AI71-(AI71*AG72),AI71)))</f>
        <v>0.216</v>
      </c>
      <c r="AJ72" s="108" t="str">
        <f>+IF(AK72&lt;=datos!$AD$11,datos!$AC$11,IF(AK72&lt;=datos!$AD$12,datos!$AC$12,IF(AK72&lt;=datos!$AD$13,datos!$AC$13,IF(AK72&lt;=datos!$AD$14,datos!$AC$14,IF(AK72&lt;=datos!$AD$15,datos!$AC$15,"")))))</f>
        <v>Mayor</v>
      </c>
      <c r="AK72" s="107">
        <f aca="true" t="shared" si="12" ref="AK72:AK81">IF(AD72="","",IF(T72=1,IF(AD72="Impacto",R72-(R72*AG72),R72),IF(AD72="Impacto",AK71-(AK71*AG72),AK71)))</f>
        <v>0.8</v>
      </c>
      <c r="AL72" s="108" t="str">
        <f ca="1" t="shared" si="10"/>
        <v>Alto</v>
      </c>
      <c r="AM72" s="225"/>
      <c r="AN72" s="227"/>
      <c r="AO72" s="229"/>
      <c r="AP72" s="200"/>
    </row>
    <row r="73" spans="1:42" ht="72.75" thickBot="1">
      <c r="A73" s="220"/>
      <c r="B73" s="188"/>
      <c r="C73" s="188"/>
      <c r="D73" s="186"/>
      <c r="E73" s="188"/>
      <c r="F73" s="188"/>
      <c r="G73" s="188"/>
      <c r="H73" s="188"/>
      <c r="I73" s="188"/>
      <c r="J73" s="188"/>
      <c r="K73" s="190"/>
      <c r="L73" s="192"/>
      <c r="M73" s="196"/>
      <c r="N73" s="194"/>
      <c r="O73" s="222"/>
      <c r="P73" s="218"/>
      <c r="Q73" s="216"/>
      <c r="R73" s="218" t="e">
        <f>IF(OR(#REF!=datos!$AB$10,#REF!=datos!$AB$16),"",VLOOKUP(#REF!,datos!$AA$10:$AC$21,3,0))</f>
        <v>#REF!</v>
      </c>
      <c r="S73" s="198"/>
      <c r="T73" s="93">
        <v>3</v>
      </c>
      <c r="U73" s="80" t="s">
        <v>895</v>
      </c>
      <c r="V73" s="79" t="s">
        <v>889</v>
      </c>
      <c r="W73" s="79" t="s">
        <v>881</v>
      </c>
      <c r="X73" s="79" t="s">
        <v>896</v>
      </c>
      <c r="Y73" s="79" t="s">
        <v>897</v>
      </c>
      <c r="Z73" s="79" t="s">
        <v>898</v>
      </c>
      <c r="AA73" s="79" t="s">
        <v>899</v>
      </c>
      <c r="AB73" s="79" t="s">
        <v>900</v>
      </c>
      <c r="AC73" s="79" t="s">
        <v>887</v>
      </c>
      <c r="AD73" s="89" t="str">
        <f>IF(AE73="","",VLOOKUP(AE73,datos!$AT$6:$AU$9,2,0))</f>
        <v>Probabilidad</v>
      </c>
      <c r="AE73" s="80" t="s">
        <v>80</v>
      </c>
      <c r="AF73" s="80" t="s">
        <v>84</v>
      </c>
      <c r="AG73" s="86">
        <f>IF(AND(AE73="",AF73=""),"",IF(AE73="",0,VLOOKUP(AE73,datos!$AP$3:$AR$7,3,0))+IF(AF73="",0,VLOOKUP(AF73,datos!$AP$3:$AR$7,3,0)))</f>
        <v>0.4</v>
      </c>
      <c r="AH73" s="106" t="str">
        <f>IF(OR(AI73="",AI73=0),"",IF(AI73&lt;=datos!$AC$3,datos!$AE$3,IF(AI73&lt;=datos!$AC$4,datos!$AE$4,IF(AI73&lt;=datos!$AC$5,datos!$AE$5,IF(AI73&lt;=datos!$AC$6,datos!$AE$6,IF(AI73&lt;=datos!$AC$7,datos!$AE$7,""))))))</f>
        <v>Muy Baja</v>
      </c>
      <c r="AI73" s="107">
        <f t="shared" si="11"/>
        <v>0.1296</v>
      </c>
      <c r="AJ73" s="108" t="str">
        <f>+IF(AK73&lt;=datos!$AD$11,datos!$AC$11,IF(AK73&lt;=datos!$AD$12,datos!$AC$12,IF(AK73&lt;=datos!$AD$13,datos!$AC$13,IF(AK73&lt;=datos!$AD$14,datos!$AC$14,IF(AK73&lt;=datos!$AD$15,datos!$AC$15,"")))))</f>
        <v>Mayor</v>
      </c>
      <c r="AK73" s="107">
        <f t="shared" si="12"/>
        <v>0.8</v>
      </c>
      <c r="AL73" s="108" t="str">
        <f ca="1" t="shared" si="10"/>
        <v>Alto</v>
      </c>
      <c r="AM73" s="225"/>
      <c r="AN73" s="227"/>
      <c r="AO73" s="229"/>
      <c r="AP73" s="200"/>
    </row>
    <row r="74" spans="1:42" ht="108">
      <c r="A74" s="219">
        <v>40</v>
      </c>
      <c r="B74" s="187" t="s">
        <v>33</v>
      </c>
      <c r="C74" s="187" t="s">
        <v>248</v>
      </c>
      <c r="D74" s="185" t="str">
        <f>_xlfn.IFERROR(VLOOKUP(B74,datos!$B$1:$C$21,2,0),"")</f>
        <v>Gestionar las necesidades en infraestructura tecnológica, soluciones de software, incidentes y requerimientos, seguridad de la información, a través de la implementación de la Política de Gobierno Digital, la administración de los recursos TIC e implementación del Plan Estratégico de Tecnologías de la Información y las Comunicaciones - PETI, con el fin de contribuir a la eficacia y eficiencia de los procesos de la entidad que soportan la continuidad del negocio en materia de tecnologías de la información y comunicaciones</v>
      </c>
      <c r="E74" s="187" t="s">
        <v>55</v>
      </c>
      <c r="F74" s="187" t="s">
        <v>876</v>
      </c>
      <c r="G74" s="187" t="s">
        <v>877</v>
      </c>
      <c r="H74" s="187" t="s">
        <v>233</v>
      </c>
      <c r="I74" s="187"/>
      <c r="J74" s="187" t="s">
        <v>878</v>
      </c>
      <c r="K74" s="189" t="s">
        <v>184</v>
      </c>
      <c r="L74" s="191" t="s">
        <v>198</v>
      </c>
      <c r="M74" s="195" t="s">
        <v>272</v>
      </c>
      <c r="N74" s="193">
        <v>8760</v>
      </c>
      <c r="O74" s="221" t="str">
        <f>_xlfn.IFERROR(VLOOKUP(P74,datos!$AC$2:$AE$7,3,0),"")</f>
        <v>Muy Alta</v>
      </c>
      <c r="P74" s="217">
        <f>+IF(OR(N74="",N74=0),"",IF(N74&lt;=datos!$AD$3,datos!$AC$3,IF(AND(N74&gt;datos!$AD$3,N74&lt;=datos!$AD$4),datos!$AC$4,IF(AND(N74&gt;datos!$AD$4,N74&lt;=datos!$AD$5),datos!$AC$5,IF(AND(N74&gt;datos!$AD$5,N74&lt;=datos!$AD$6),datos!$AC$6,IF(N74&gt;datos!$AD$7,datos!$AC$7,0))))))</f>
        <v>1</v>
      </c>
      <c r="Q74" s="215" t="str">
        <f>+HLOOKUP(A74,'Impacto Riesgo de Corrupción'!$D$8:$AY$29,22,0)</f>
        <v>Catastrófico</v>
      </c>
      <c r="R74" s="217">
        <f>+IF(Q74="","",VLOOKUP(Q74,datos!$AC$12:$AD$15,2,0))</f>
        <v>1</v>
      </c>
      <c r="S74" s="197" t="str">
        <f ca="1">_xlfn.IFERROR(INDIRECT("datos!"&amp;HLOOKUP(Q74,calculo_imp,2,FALSE)&amp;VLOOKUP(O74,calculo_prob,2,FALSE)),"")</f>
        <v>Extremo</v>
      </c>
      <c r="T74" s="92">
        <v>1</v>
      </c>
      <c r="U74" s="84" t="s">
        <v>901</v>
      </c>
      <c r="V74" s="83" t="s">
        <v>902</v>
      </c>
      <c r="W74" s="83" t="s">
        <v>903</v>
      </c>
      <c r="X74" s="83" t="s">
        <v>904</v>
      </c>
      <c r="Y74" s="83" t="s">
        <v>905</v>
      </c>
      <c r="Z74" s="83" t="s">
        <v>906</v>
      </c>
      <c r="AA74" s="83" t="s">
        <v>907</v>
      </c>
      <c r="AB74" s="83" t="s">
        <v>908</v>
      </c>
      <c r="AC74" s="83" t="s">
        <v>887</v>
      </c>
      <c r="AD74" s="90" t="str">
        <f>IF(AE74="","",VLOOKUP(AE74,datos!$AT$6:$AU$9,2,0))</f>
        <v>Probabilidad</v>
      </c>
      <c r="AE74" s="84" t="s">
        <v>80</v>
      </c>
      <c r="AF74" s="84" t="s">
        <v>84</v>
      </c>
      <c r="AG74" s="85">
        <f>IF(AND(AE74="",AF74=""),"",IF(AE74="",0,VLOOKUP(AE74,datos!$AP$3:$AR$7,3,0))+IF(AF74="",0,VLOOKUP(AF74,datos!$AP$3:$AR$7,3,0)))</f>
        <v>0.4</v>
      </c>
      <c r="AH74" s="103" t="str">
        <f>IF(OR(AI74="",AI74=0),"",IF(AI74&lt;=datos!$AC$3,datos!$AE$3,IF(AI74&lt;=datos!$AC$4,datos!$AE$4,IF(AI74&lt;=datos!$AC$5,datos!$AE$5,IF(AI74&lt;=datos!$AC$6,datos!$AE$6,IF(AI74&lt;=datos!$AC$7,datos!$AE$7,""))))))</f>
        <v>Media</v>
      </c>
      <c r="AI74" s="104">
        <f>IF(AD74="","",IF(T74=1,IF(AD74="Probabilidad",P74-(P74*AG74),P74),IF(AD74="Probabilidad",#REF!-(#REF!*AG74),#REF!)))</f>
        <v>0.6</v>
      </c>
      <c r="AJ74" s="105" t="str">
        <f>+IF(AK74&lt;=datos!$AD$11,datos!$AC$11,IF(AK74&lt;=datos!$AD$12,datos!$AC$12,IF(AK74&lt;=datos!$AD$13,datos!$AC$13,IF(AK74&lt;=datos!$AD$14,datos!$AC$14,IF(AK74&lt;=datos!$AD$15,datos!$AC$15,"")))))</f>
        <v>Catastrófico</v>
      </c>
      <c r="AK74" s="104">
        <f>IF(AD74="","",IF(T74=1,IF(AD74="Impacto",R74-(R74*AG74),R74),IF(AD74="Impacto",#REF!-(#REF!*AG74),#REF!)))</f>
        <v>1</v>
      </c>
      <c r="AL74" s="105" t="str">
        <f ca="1" t="shared" si="10"/>
        <v>Extremo</v>
      </c>
      <c r="AM74" s="224" t="s">
        <v>92</v>
      </c>
      <c r="AN74" s="226" t="s">
        <v>923</v>
      </c>
      <c r="AO74" s="228" t="s">
        <v>550</v>
      </c>
      <c r="AP74" s="199"/>
    </row>
    <row r="75" spans="1:42" ht="60">
      <c r="A75" s="220"/>
      <c r="B75" s="188"/>
      <c r="C75" s="188"/>
      <c r="D75" s="186"/>
      <c r="E75" s="188"/>
      <c r="F75" s="188"/>
      <c r="G75" s="188"/>
      <c r="H75" s="188"/>
      <c r="I75" s="188"/>
      <c r="J75" s="188"/>
      <c r="K75" s="190"/>
      <c r="L75" s="192"/>
      <c r="M75" s="196"/>
      <c r="N75" s="194"/>
      <c r="O75" s="222"/>
      <c r="P75" s="218"/>
      <c r="Q75" s="216"/>
      <c r="R75" s="218" t="e">
        <f>IF(OR(#REF!=datos!$AB$10,#REF!=datos!$AB$16),"",VLOOKUP(#REF!,datos!$AA$10:$AC$21,3,0))</f>
        <v>#REF!</v>
      </c>
      <c r="S75" s="198"/>
      <c r="T75" s="93">
        <v>2</v>
      </c>
      <c r="U75" s="80" t="s">
        <v>909</v>
      </c>
      <c r="V75" s="79" t="s">
        <v>910</v>
      </c>
      <c r="W75" s="79" t="s">
        <v>433</v>
      </c>
      <c r="X75" s="79" t="s">
        <v>911</v>
      </c>
      <c r="Y75" s="79" t="s">
        <v>912</v>
      </c>
      <c r="Z75" s="79" t="s">
        <v>913</v>
      </c>
      <c r="AA75" s="79" t="s">
        <v>914</v>
      </c>
      <c r="AB75" s="79" t="s">
        <v>914</v>
      </c>
      <c r="AC75" s="79" t="s">
        <v>887</v>
      </c>
      <c r="AD75" s="89" t="str">
        <f>IF(AE75="","",VLOOKUP(AE75,datos!$AT$6:$AU$9,2,0))</f>
        <v>Probabilidad</v>
      </c>
      <c r="AE75" s="80" t="s">
        <v>80</v>
      </c>
      <c r="AF75" s="80" t="s">
        <v>84</v>
      </c>
      <c r="AG75" s="86">
        <f>IF(AND(AE75="",AF75=""),"",IF(AE75="",0,VLOOKUP(AE75,datos!$AP$3:$AR$7,3,0))+IF(AF75="",0,VLOOKUP(AF75,datos!$AP$3:$AR$7,3,0)))</f>
        <v>0.4</v>
      </c>
      <c r="AH75" s="106" t="str">
        <f>IF(OR(AI75="",AI75=0),"",IF(AI75&lt;=datos!$AC$3,datos!$AE$3,IF(AI75&lt;=datos!$AC$4,datos!$AE$4,IF(AI75&lt;=datos!$AC$5,datos!$AE$5,IF(AI75&lt;=datos!$AC$6,datos!$AE$6,IF(AI75&lt;=datos!$AC$7,datos!$AE$7,""))))))</f>
        <v>Baja</v>
      </c>
      <c r="AI75" s="107">
        <f t="shared" si="11"/>
        <v>0.36</v>
      </c>
      <c r="AJ75" s="108" t="str">
        <f>+IF(AK75&lt;=datos!$AD$11,datos!$AC$11,IF(AK75&lt;=datos!$AD$12,datos!$AC$12,IF(AK75&lt;=datos!$AD$13,datos!$AC$13,IF(AK75&lt;=datos!$AD$14,datos!$AC$14,IF(AK75&lt;=datos!$AD$15,datos!$AC$15,"")))))</f>
        <v>Catastrófico</v>
      </c>
      <c r="AK75" s="107">
        <f t="shared" si="12"/>
        <v>1</v>
      </c>
      <c r="AL75" s="108" t="str">
        <f ca="1" t="shared" si="10"/>
        <v>Extremo</v>
      </c>
      <c r="AM75" s="225"/>
      <c r="AN75" s="227"/>
      <c r="AO75" s="229"/>
      <c r="AP75" s="200"/>
    </row>
    <row r="76" spans="1:42" ht="96.75" thickBot="1">
      <c r="A76" s="220"/>
      <c r="B76" s="188"/>
      <c r="C76" s="188"/>
      <c r="D76" s="186"/>
      <c r="E76" s="188"/>
      <c r="F76" s="188"/>
      <c r="G76" s="188"/>
      <c r="H76" s="188"/>
      <c r="I76" s="188"/>
      <c r="J76" s="188"/>
      <c r="K76" s="190"/>
      <c r="L76" s="192"/>
      <c r="M76" s="196"/>
      <c r="N76" s="194"/>
      <c r="O76" s="222"/>
      <c r="P76" s="218"/>
      <c r="Q76" s="216"/>
      <c r="R76" s="218" t="e">
        <f>IF(OR(#REF!=datos!$AB$10,#REF!=datos!$AB$16),"",VLOOKUP(#REF!,datos!$AA$10:$AC$21,3,0))</f>
        <v>#REF!</v>
      </c>
      <c r="S76" s="198"/>
      <c r="T76" s="93">
        <v>3</v>
      </c>
      <c r="U76" s="80" t="s">
        <v>915</v>
      </c>
      <c r="V76" s="79" t="s">
        <v>910</v>
      </c>
      <c r="W76" s="79" t="s">
        <v>903</v>
      </c>
      <c r="X76" s="79" t="s">
        <v>916</v>
      </c>
      <c r="Y76" s="79" t="s">
        <v>917</v>
      </c>
      <c r="Z76" s="79" t="s">
        <v>918</v>
      </c>
      <c r="AA76" s="79" t="s">
        <v>919</v>
      </c>
      <c r="AB76" s="79" t="s">
        <v>920</v>
      </c>
      <c r="AC76" s="79" t="s">
        <v>887</v>
      </c>
      <c r="AD76" s="89" t="str">
        <f>IF(AE76="","",VLOOKUP(AE76,datos!$AT$6:$AU$9,2,0))</f>
        <v>Probabilidad</v>
      </c>
      <c r="AE76" s="80" t="s">
        <v>80</v>
      </c>
      <c r="AF76" s="80" t="s">
        <v>84</v>
      </c>
      <c r="AG76" s="86">
        <f>IF(AND(AE76="",AF76=""),"",IF(AE76="",0,VLOOKUP(AE76,datos!$AP$3:$AR$7,3,0))+IF(AF76="",0,VLOOKUP(AF76,datos!$AP$3:$AR$7,3,0)))</f>
        <v>0.4</v>
      </c>
      <c r="AH76" s="106" t="str">
        <f>IF(OR(AI76="",AI76=0),"",IF(AI76&lt;=datos!$AC$3,datos!$AE$3,IF(AI76&lt;=datos!$AC$4,datos!$AE$4,IF(AI76&lt;=datos!$AC$5,datos!$AE$5,IF(AI76&lt;=datos!$AC$6,datos!$AE$6,IF(AI76&lt;=datos!$AC$7,datos!$AE$7,""))))))</f>
        <v>Baja</v>
      </c>
      <c r="AI76" s="107">
        <f t="shared" si="11"/>
        <v>0.216</v>
      </c>
      <c r="AJ76" s="108" t="str">
        <f>+IF(AK76&lt;=datos!$AD$11,datos!$AC$11,IF(AK76&lt;=datos!$AD$12,datos!$AC$12,IF(AK76&lt;=datos!$AD$13,datos!$AC$13,IF(AK76&lt;=datos!$AD$14,datos!$AC$14,IF(AK76&lt;=datos!$AD$15,datos!$AC$15,"")))))</f>
        <v>Catastrófico</v>
      </c>
      <c r="AK76" s="107">
        <f t="shared" si="12"/>
        <v>1</v>
      </c>
      <c r="AL76" s="108" t="str">
        <f ca="1" t="shared" si="10"/>
        <v>Extremo</v>
      </c>
      <c r="AM76" s="225"/>
      <c r="AN76" s="227"/>
      <c r="AO76" s="229"/>
      <c r="AP76" s="200"/>
    </row>
    <row r="77" spans="1:42" ht="276.75" thickBot="1">
      <c r="A77" s="141">
        <v>41</v>
      </c>
      <c r="B77" s="82" t="s">
        <v>19</v>
      </c>
      <c r="C77" s="84" t="s">
        <v>249</v>
      </c>
      <c r="D77" s="90" t="str">
        <f>_xlfn.IFERROR(VLOOKUP(B77,datos!$B$1:$C$21,2,0),"")</f>
        <v>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v>
      </c>
      <c r="E77" s="82" t="s">
        <v>54</v>
      </c>
      <c r="F77" s="82" t="s">
        <v>924</v>
      </c>
      <c r="G77" s="82" t="s">
        <v>924</v>
      </c>
      <c r="H77" s="84" t="s">
        <v>232</v>
      </c>
      <c r="I77" s="84" t="s">
        <v>925</v>
      </c>
      <c r="J77" s="82" t="s">
        <v>926</v>
      </c>
      <c r="K77" s="139" t="s">
        <v>184</v>
      </c>
      <c r="L77" s="140" t="s">
        <v>197</v>
      </c>
      <c r="M77" s="143" t="s">
        <v>275</v>
      </c>
      <c r="N77" s="142">
        <v>12</v>
      </c>
      <c r="O77" s="105" t="str">
        <f>_xlfn.IFERROR(VLOOKUP(P77,datos!$AC$2:$AE$7,3,0),"")</f>
        <v>Baja</v>
      </c>
      <c r="P77" s="144">
        <f>+IF(OR(N77="",N77=0),"",IF(N77&lt;=datos!$AD$3,datos!$AC$3,IF(AND(N77&gt;datos!$AD$3,N77&lt;=datos!$AD$4),datos!$AC$4,IF(AND(N77&gt;datos!$AD$4,N77&lt;=datos!$AD$5),datos!$AC$5,IF(AND(N77&gt;datos!$AD$5,N77&lt;=datos!$AD$6),datos!$AC$6,IF(N77&gt;datos!$AD$7,datos!$AC$7,0))))))</f>
        <v>0.4</v>
      </c>
      <c r="Q77" s="145" t="str">
        <f>+HLOOKUP(A77,'Impacto Riesgo de Corrupción'!$D$8:$AY$29,22,0)</f>
        <v>Moderado</v>
      </c>
      <c r="R77" s="144">
        <f>+IF(Q77="","",VLOOKUP(Q77,datos!$AC$12:$AD$15,2,0))</f>
        <v>0.6</v>
      </c>
      <c r="S77" s="134" t="str">
        <f ca="1">_xlfn.IFERROR(INDIRECT("datos!"&amp;HLOOKUP(Q77,calculo_imp,2,FALSE)&amp;VLOOKUP(O77,calculo_prob,2,FALSE)),"")</f>
        <v>Moderado</v>
      </c>
      <c r="T77" s="95">
        <v>1</v>
      </c>
      <c r="U77" s="82" t="s">
        <v>934</v>
      </c>
      <c r="V77" s="81" t="s">
        <v>935</v>
      </c>
      <c r="W77" s="81" t="s">
        <v>628</v>
      </c>
      <c r="X77" s="81" t="s">
        <v>936</v>
      </c>
      <c r="Y77" s="81" t="s">
        <v>937</v>
      </c>
      <c r="Z77" s="81" t="s">
        <v>938</v>
      </c>
      <c r="AA77" s="81" t="s">
        <v>939</v>
      </c>
      <c r="AB77" s="81" t="s">
        <v>937</v>
      </c>
      <c r="AC77" s="81" t="s">
        <v>940</v>
      </c>
      <c r="AD77" s="88" t="str">
        <f>IF(AE77="","",VLOOKUP(AE77,datos!$AT$6:$AU$9,2,0))</f>
        <v>Probabilidad</v>
      </c>
      <c r="AE77" s="82" t="s">
        <v>80</v>
      </c>
      <c r="AF77" s="82" t="s">
        <v>84</v>
      </c>
      <c r="AG77" s="87">
        <f>IF(AND(AE77="",AF77=""),"",IF(AE77="",0,VLOOKUP(AE77,datos!$AP$3:$AR$7,3,0))+IF(AF77="",0,VLOOKUP(AF77,datos!$AP$3:$AR$7,3,0)))</f>
        <v>0.4</v>
      </c>
      <c r="AH77" s="112" t="str">
        <f>IF(OR(AI77="",AI77=0),"",IF(AI77&lt;=datos!$AC$3,datos!$AE$3,IF(AI77&lt;=datos!$AC$4,datos!$AE$4,IF(AI77&lt;=datos!$AC$5,datos!$AE$5,IF(AI77&lt;=datos!$AC$6,datos!$AE$6,IF(AI77&lt;=datos!$AC$7,datos!$AE$7,""))))))</f>
        <v>Baja</v>
      </c>
      <c r="AI77" s="109">
        <f>IF(AD77="","",IF(T77=1,IF(AD77="Probabilidad",P77-(P77*AG77),P77),IF(AD77="Probabilidad",#REF!-(#REF!*AG77),#REF!)))</f>
        <v>0.24</v>
      </c>
      <c r="AJ77" s="110" t="str">
        <f>+IF(AK77&lt;=datos!$AD$11,datos!$AC$11,IF(AK77&lt;=datos!$AD$12,datos!$AC$12,IF(AK77&lt;=datos!$AD$13,datos!$AC$13,IF(AK77&lt;=datos!$AD$14,datos!$AC$14,IF(AK77&lt;=datos!$AD$15,datos!$AC$15,"")))))</f>
        <v>Moderado</v>
      </c>
      <c r="AK77" s="109">
        <f>IF(AD77="","",IF(T77=1,IF(AD77="Impacto",R77-(R77*AG77),R77),IF(AD77="Impacto",#REF!-(#REF!*AG77),#REF!)))</f>
        <v>0.6</v>
      </c>
      <c r="AL77" s="110" t="str">
        <f ca="1" t="shared" si="10"/>
        <v>Moderado</v>
      </c>
      <c r="AM77" s="147"/>
      <c r="AN77" s="137"/>
      <c r="AO77" s="138"/>
      <c r="AP77" s="136"/>
    </row>
    <row r="78" spans="1:42" ht="132">
      <c r="A78" s="219">
        <v>42</v>
      </c>
      <c r="B78" s="187" t="s">
        <v>19</v>
      </c>
      <c r="C78" s="187" t="s">
        <v>247</v>
      </c>
      <c r="D78" s="185" t="str">
        <f>_xlfn.IFERROR(VLOOKUP(B78,datos!$B$1:$C$21,2,0),"")</f>
        <v>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v>
      </c>
      <c r="E78" s="187" t="s">
        <v>55</v>
      </c>
      <c r="F78" s="187" t="s">
        <v>927</v>
      </c>
      <c r="G78" s="187" t="s">
        <v>928</v>
      </c>
      <c r="H78" s="187" t="s">
        <v>232</v>
      </c>
      <c r="I78" s="187" t="s">
        <v>929</v>
      </c>
      <c r="J78" s="187" t="s">
        <v>930</v>
      </c>
      <c r="K78" s="189" t="s">
        <v>184</v>
      </c>
      <c r="L78" s="191" t="s">
        <v>59</v>
      </c>
      <c r="M78" s="195" t="s">
        <v>275</v>
      </c>
      <c r="N78" s="193">
        <v>300</v>
      </c>
      <c r="O78" s="221" t="str">
        <f>_xlfn.IFERROR(VLOOKUP(P78,datos!$AC$2:$AE$7,3,0),"")</f>
        <v>Media</v>
      </c>
      <c r="P78" s="217">
        <f>+IF(OR(N78="",N78=0),"",IF(N78&lt;=datos!$AD$3,datos!$AC$3,IF(AND(N78&gt;datos!$AD$3,N78&lt;=datos!$AD$4),datos!$AC$4,IF(AND(N78&gt;datos!$AD$4,N78&lt;=datos!$AD$5),datos!$AC$5,IF(AND(N78&gt;datos!$AD$5,N78&lt;=datos!$AD$6),datos!$AC$6,IF(N78&gt;datos!$AD$7,datos!$AC$7,0))))))</f>
        <v>0.6</v>
      </c>
      <c r="Q78" s="215" t="str">
        <f>+HLOOKUP(A78,'Impacto Riesgo de Corrupción'!$D$8:$AY$29,22,0)</f>
        <v>Mayor</v>
      </c>
      <c r="R78" s="217">
        <f>+IF(Q78="","",VLOOKUP(Q78,datos!$AC$12:$AD$15,2,0))</f>
        <v>0.8</v>
      </c>
      <c r="S78" s="197" t="str">
        <f ca="1">_xlfn.IFERROR(INDIRECT("datos!"&amp;HLOOKUP(Q78,calculo_imp,2,FALSE)&amp;VLOOKUP(O78,calculo_prob,2,FALSE)),"")</f>
        <v>Alto</v>
      </c>
      <c r="T78" s="92">
        <v>1</v>
      </c>
      <c r="U78" s="84" t="s">
        <v>941</v>
      </c>
      <c r="V78" s="83" t="s">
        <v>942</v>
      </c>
      <c r="W78" s="83" t="s">
        <v>628</v>
      </c>
      <c r="X78" s="83" t="s">
        <v>943</v>
      </c>
      <c r="Y78" s="83" t="s">
        <v>944</v>
      </c>
      <c r="Z78" s="83" t="s">
        <v>945</v>
      </c>
      <c r="AA78" s="83" t="s">
        <v>946</v>
      </c>
      <c r="AB78" s="83" t="s">
        <v>946</v>
      </c>
      <c r="AC78" s="83" t="s">
        <v>940</v>
      </c>
      <c r="AD78" s="90" t="str">
        <f>IF(AE78="","",VLOOKUP(AE78,datos!$AT$6:$AU$9,2,0))</f>
        <v>Probabilidad</v>
      </c>
      <c r="AE78" s="84" t="s">
        <v>80</v>
      </c>
      <c r="AF78" s="84" t="s">
        <v>84</v>
      </c>
      <c r="AG78" s="85">
        <f>IF(AND(AE78="",AF78=""),"",IF(AE78="",0,VLOOKUP(AE78,datos!$AP$3:$AR$7,3,0))+IF(AF78="",0,VLOOKUP(AF78,datos!$AP$3:$AR$7,3,0)))</f>
        <v>0.4</v>
      </c>
      <c r="AH78" s="103" t="str">
        <f>IF(OR(AI78="",AI78=0),"",IF(AI78&lt;=datos!$AC$3,datos!$AE$3,IF(AI78&lt;=datos!$AC$4,datos!$AE$4,IF(AI78&lt;=datos!$AC$5,datos!$AE$5,IF(AI78&lt;=datos!$AC$6,datos!$AE$6,IF(AI78&lt;=datos!$AC$7,datos!$AE$7,""))))))</f>
        <v>Baja</v>
      </c>
      <c r="AI78" s="104">
        <f>IF(AD78="","",IF(T78=1,IF(AD78="Probabilidad",P78-(P78*AG78),P78),IF(AD78="Probabilidad",#REF!-(#REF!*AG78),#REF!)))</f>
        <v>0.36</v>
      </c>
      <c r="AJ78" s="105" t="str">
        <f>+IF(AK78&lt;=datos!$AD$11,datos!$AC$11,IF(AK78&lt;=datos!$AD$12,datos!$AC$12,IF(AK78&lt;=datos!$AD$13,datos!$AC$13,IF(AK78&lt;=datos!$AD$14,datos!$AC$14,IF(AK78&lt;=datos!$AD$15,datos!$AC$15,"")))))</f>
        <v>Mayor</v>
      </c>
      <c r="AK78" s="104">
        <f>IF(AD78="","",IF(T78=1,IF(AD78="Impacto",R78-(R78*AG78),R78),IF(AD78="Impacto",#REF!-(#REF!*AG78),#REF!)))</f>
        <v>0.8</v>
      </c>
      <c r="AL78" s="105" t="str">
        <f ca="1" t="shared" si="10"/>
        <v>Alto</v>
      </c>
      <c r="AM78" s="224"/>
      <c r="AN78" s="226"/>
      <c r="AO78" s="228"/>
      <c r="AP78" s="199"/>
    </row>
    <row r="79" spans="1:42" ht="60">
      <c r="A79" s="220"/>
      <c r="B79" s="188"/>
      <c r="C79" s="188"/>
      <c r="D79" s="186"/>
      <c r="E79" s="188"/>
      <c r="F79" s="188"/>
      <c r="G79" s="188"/>
      <c r="H79" s="188"/>
      <c r="I79" s="188"/>
      <c r="J79" s="188"/>
      <c r="K79" s="190"/>
      <c r="L79" s="192"/>
      <c r="M79" s="196"/>
      <c r="N79" s="194"/>
      <c r="O79" s="222"/>
      <c r="P79" s="218"/>
      <c r="Q79" s="216"/>
      <c r="R79" s="218" t="e">
        <f>IF(OR(#REF!=datos!$AB$10,#REF!=datos!$AB$16),"",VLOOKUP(#REF!,datos!$AA$10:$AC$21,3,0))</f>
        <v>#REF!</v>
      </c>
      <c r="S79" s="198"/>
      <c r="T79" s="93">
        <v>2</v>
      </c>
      <c r="U79" s="80" t="s">
        <v>947</v>
      </c>
      <c r="V79" s="79" t="s">
        <v>948</v>
      </c>
      <c r="W79" s="79" t="s">
        <v>949</v>
      </c>
      <c r="X79" s="79" t="s">
        <v>950</v>
      </c>
      <c r="Y79" s="79" t="s">
        <v>951</v>
      </c>
      <c r="Z79" s="79" t="s">
        <v>952</v>
      </c>
      <c r="AA79" s="79" t="s">
        <v>953</v>
      </c>
      <c r="AB79" s="79" t="s">
        <v>954</v>
      </c>
      <c r="AC79" s="79" t="s">
        <v>940</v>
      </c>
      <c r="AD79" s="89" t="str">
        <f>IF(AE79="","",VLOOKUP(AE79,datos!$AT$6:$AU$9,2,0))</f>
        <v>Probabilidad</v>
      </c>
      <c r="AE79" s="80" t="s">
        <v>80</v>
      </c>
      <c r="AF79" s="80" t="s">
        <v>84</v>
      </c>
      <c r="AG79" s="86">
        <f>IF(AND(AE79="",AF79=""),"",IF(AE79="",0,VLOOKUP(AE79,datos!$AP$3:$AR$7,3,0))+IF(AF79="",0,VLOOKUP(AF79,datos!$AP$3:$AR$7,3,0)))</f>
        <v>0.4</v>
      </c>
      <c r="AH79" s="106" t="str">
        <f>IF(OR(AI79="",AI79=0),"",IF(AI79&lt;=datos!$AC$3,datos!$AE$3,IF(AI79&lt;=datos!$AC$4,datos!$AE$4,IF(AI79&lt;=datos!$AC$5,datos!$AE$5,IF(AI79&lt;=datos!$AC$6,datos!$AE$6,IF(AI79&lt;=datos!$AC$7,datos!$AE$7,""))))))</f>
        <v>Baja</v>
      </c>
      <c r="AI79" s="107">
        <f t="shared" si="11"/>
        <v>0.216</v>
      </c>
      <c r="AJ79" s="108" t="str">
        <f>+IF(AK79&lt;=datos!$AD$11,datos!$AC$11,IF(AK79&lt;=datos!$AD$12,datos!$AC$12,IF(AK79&lt;=datos!$AD$13,datos!$AC$13,IF(AK79&lt;=datos!$AD$14,datos!$AC$14,IF(AK79&lt;=datos!$AD$15,datos!$AC$15,"")))))</f>
        <v>Mayor</v>
      </c>
      <c r="AK79" s="107">
        <f t="shared" si="12"/>
        <v>0.8</v>
      </c>
      <c r="AL79" s="108" t="str">
        <f ca="1" t="shared" si="10"/>
        <v>Alto</v>
      </c>
      <c r="AM79" s="225"/>
      <c r="AN79" s="227"/>
      <c r="AO79" s="229"/>
      <c r="AP79" s="200"/>
    </row>
    <row r="80" spans="1:42" ht="84">
      <c r="A80" s="220"/>
      <c r="B80" s="188"/>
      <c r="C80" s="188"/>
      <c r="D80" s="186"/>
      <c r="E80" s="188"/>
      <c r="F80" s="188"/>
      <c r="G80" s="188"/>
      <c r="H80" s="188"/>
      <c r="I80" s="188"/>
      <c r="J80" s="188"/>
      <c r="K80" s="190"/>
      <c r="L80" s="192"/>
      <c r="M80" s="196"/>
      <c r="N80" s="194"/>
      <c r="O80" s="222"/>
      <c r="P80" s="218"/>
      <c r="Q80" s="216"/>
      <c r="R80" s="218" t="e">
        <f>IF(OR(#REF!=datos!$AB$10,#REF!=datos!$AB$16),"",VLOOKUP(#REF!,datos!$AA$10:$AC$21,3,0))</f>
        <v>#REF!</v>
      </c>
      <c r="S80" s="198"/>
      <c r="T80" s="93">
        <v>3</v>
      </c>
      <c r="U80" s="80" t="s">
        <v>955</v>
      </c>
      <c r="V80" s="79" t="s">
        <v>956</v>
      </c>
      <c r="W80" s="79" t="s">
        <v>949</v>
      </c>
      <c r="X80" s="79" t="s">
        <v>957</v>
      </c>
      <c r="Y80" s="79" t="s">
        <v>958</v>
      </c>
      <c r="Z80" s="79" t="s">
        <v>959</v>
      </c>
      <c r="AA80" s="79" t="s">
        <v>960</v>
      </c>
      <c r="AB80" s="79" t="s">
        <v>960</v>
      </c>
      <c r="AC80" s="79" t="s">
        <v>940</v>
      </c>
      <c r="AD80" s="89" t="str">
        <f>IF(AE80="","",VLOOKUP(AE80,datos!$AT$6:$AU$9,2,0))</f>
        <v>Probabilidad</v>
      </c>
      <c r="AE80" s="80" t="s">
        <v>80</v>
      </c>
      <c r="AF80" s="80" t="s">
        <v>84</v>
      </c>
      <c r="AG80" s="86">
        <f>IF(AND(AE80="",AF80=""),"",IF(AE80="",0,VLOOKUP(AE80,datos!$AP$3:$AR$7,3,0))+IF(AF80="",0,VLOOKUP(AF80,datos!$AP$3:$AR$7,3,0)))</f>
        <v>0.4</v>
      </c>
      <c r="AH80" s="106" t="str">
        <f>IF(OR(AI80="",AI80=0),"",IF(AI80&lt;=datos!$AC$3,datos!$AE$3,IF(AI80&lt;=datos!$AC$4,datos!$AE$4,IF(AI80&lt;=datos!$AC$5,datos!$AE$5,IF(AI80&lt;=datos!$AC$6,datos!$AE$6,IF(AI80&lt;=datos!$AC$7,datos!$AE$7,""))))))</f>
        <v>Muy Baja</v>
      </c>
      <c r="AI80" s="107">
        <f t="shared" si="11"/>
        <v>0.1296</v>
      </c>
      <c r="AJ80" s="108" t="str">
        <f>+IF(AK80&lt;=datos!$AD$11,datos!$AC$11,IF(AK80&lt;=datos!$AD$12,datos!$AC$12,IF(AK80&lt;=datos!$AD$13,datos!$AC$13,IF(AK80&lt;=datos!$AD$14,datos!$AC$14,IF(AK80&lt;=datos!$AD$15,datos!$AC$15,"")))))</f>
        <v>Mayor</v>
      </c>
      <c r="AK80" s="107">
        <f t="shared" si="12"/>
        <v>0.8</v>
      </c>
      <c r="AL80" s="108" t="str">
        <f ca="1" t="shared" si="10"/>
        <v>Alto</v>
      </c>
      <c r="AM80" s="225"/>
      <c r="AN80" s="227"/>
      <c r="AO80" s="229"/>
      <c r="AP80" s="200"/>
    </row>
    <row r="81" spans="1:42" ht="84.75" thickBot="1">
      <c r="A81" s="220"/>
      <c r="B81" s="188"/>
      <c r="C81" s="188"/>
      <c r="D81" s="186"/>
      <c r="E81" s="188"/>
      <c r="F81" s="188"/>
      <c r="G81" s="188"/>
      <c r="H81" s="188"/>
      <c r="I81" s="188"/>
      <c r="J81" s="188"/>
      <c r="K81" s="190"/>
      <c r="L81" s="192"/>
      <c r="M81" s="196"/>
      <c r="N81" s="194"/>
      <c r="O81" s="222"/>
      <c r="P81" s="218"/>
      <c r="Q81" s="216"/>
      <c r="R81" s="218" t="e">
        <f>IF(OR(#REF!=datos!$AB$10,#REF!=datos!$AB$16),"",VLOOKUP(#REF!,datos!$AA$10:$AC$21,3,0))</f>
        <v>#REF!</v>
      </c>
      <c r="S81" s="198"/>
      <c r="T81" s="93">
        <v>4</v>
      </c>
      <c r="U81" s="80" t="s">
        <v>961</v>
      </c>
      <c r="V81" s="79" t="s">
        <v>956</v>
      </c>
      <c r="W81" s="79" t="s">
        <v>962</v>
      </c>
      <c r="X81" s="79" t="s">
        <v>963</v>
      </c>
      <c r="Y81" s="79" t="s">
        <v>964</v>
      </c>
      <c r="Z81" s="79" t="s">
        <v>965</v>
      </c>
      <c r="AA81" s="79" t="s">
        <v>960</v>
      </c>
      <c r="AB81" s="79" t="s">
        <v>960</v>
      </c>
      <c r="AC81" s="79" t="s">
        <v>940</v>
      </c>
      <c r="AD81" s="89" t="str">
        <f>IF(AE81="","",VLOOKUP(AE81,datos!$AT$6:$AU$9,2,0))</f>
        <v>Probabilidad</v>
      </c>
      <c r="AE81" s="80" t="s">
        <v>80</v>
      </c>
      <c r="AF81" s="80" t="s">
        <v>84</v>
      </c>
      <c r="AG81" s="86">
        <f>IF(AND(AE81="",AF81=""),"",IF(AE81="",0,VLOOKUP(AE81,datos!$AP$3:$AR$7,3,0))+IF(AF81="",0,VLOOKUP(AF81,datos!$AP$3:$AR$7,3,0)))</f>
        <v>0.4</v>
      </c>
      <c r="AH81" s="106" t="str">
        <f>IF(OR(AI81="",AI81=0),"",IF(AI81&lt;=datos!$AC$3,datos!$AE$3,IF(AI81&lt;=datos!$AC$4,datos!$AE$4,IF(AI81&lt;=datos!$AC$5,datos!$AE$5,IF(AI81&lt;=datos!$AC$6,datos!$AE$6,IF(AI81&lt;=datos!$AC$7,datos!$AE$7,""))))))</f>
        <v>Muy Baja</v>
      </c>
      <c r="AI81" s="107">
        <f t="shared" si="11"/>
        <v>0.07776</v>
      </c>
      <c r="AJ81" s="108" t="str">
        <f>+IF(AK81&lt;=datos!$AD$11,datos!$AC$11,IF(AK81&lt;=datos!$AD$12,datos!$AC$12,IF(AK81&lt;=datos!$AD$13,datos!$AC$13,IF(AK81&lt;=datos!$AD$14,datos!$AC$14,IF(AK81&lt;=datos!$AD$15,datos!$AC$15,"")))))</f>
        <v>Mayor</v>
      </c>
      <c r="AK81" s="107">
        <f t="shared" si="12"/>
        <v>0.8</v>
      </c>
      <c r="AL81" s="108" t="str">
        <f ca="1" t="shared" si="10"/>
        <v>Alto</v>
      </c>
      <c r="AM81" s="225"/>
      <c r="AN81" s="227"/>
      <c r="AO81" s="229"/>
      <c r="AP81" s="200"/>
    </row>
    <row r="82" spans="1:42" ht="60">
      <c r="A82" s="219">
        <v>43</v>
      </c>
      <c r="B82" s="187" t="s">
        <v>19</v>
      </c>
      <c r="C82" s="187" t="s">
        <v>249</v>
      </c>
      <c r="D82" s="185" t="str">
        <f>_xlfn.IFERROR(VLOOKUP(B82,datos!$B$1:$C$21,2,0),"")</f>
        <v>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v>
      </c>
      <c r="E82" s="187" t="s">
        <v>54</v>
      </c>
      <c r="F82" s="187" t="s">
        <v>931</v>
      </c>
      <c r="G82" s="187" t="s">
        <v>932</v>
      </c>
      <c r="H82" s="187" t="s">
        <v>233</v>
      </c>
      <c r="I82" s="187"/>
      <c r="J82" s="187" t="s">
        <v>933</v>
      </c>
      <c r="K82" s="189" t="s">
        <v>184</v>
      </c>
      <c r="L82" s="191" t="s">
        <v>197</v>
      </c>
      <c r="M82" s="195" t="s">
        <v>275</v>
      </c>
      <c r="N82" s="193">
        <v>2</v>
      </c>
      <c r="O82" s="221" t="str">
        <f>_xlfn.IFERROR(VLOOKUP(P82,datos!$AC$2:$AE$7,3,0),"")</f>
        <v>Muy Baja</v>
      </c>
      <c r="P82" s="217">
        <f>+IF(OR(N82="",N82=0),"",IF(N82&lt;=datos!$AD$3,datos!$AC$3,IF(AND(N82&gt;datos!$AD$3,N82&lt;=datos!$AD$4),datos!$AC$4,IF(AND(N82&gt;datos!$AD$4,N82&lt;=datos!$AD$5),datos!$AC$5,IF(AND(N82&gt;datos!$AD$5,N82&lt;=datos!$AD$6),datos!$AC$6,IF(N82&gt;datos!$AD$7,datos!$AC$7,0))))))</f>
        <v>0.2</v>
      </c>
      <c r="Q82" s="215" t="str">
        <f>+HLOOKUP(A82,'Impacto Riesgo de Corrupción'!$D$8:$AY$29,22,0)</f>
        <v>Mayor</v>
      </c>
      <c r="R82" s="217">
        <f>+IF(Q82="","",VLOOKUP(Q82,datos!$AC$12:$AD$15,2,0))</f>
        <v>0.8</v>
      </c>
      <c r="S82" s="197" t="str">
        <f ca="1">_xlfn.IFERROR(INDIRECT("datos!"&amp;HLOOKUP(Q82,calculo_imp,2,FALSE)&amp;VLOOKUP(O82,calculo_prob,2,FALSE)),"")</f>
        <v>Alto</v>
      </c>
      <c r="T82" s="92">
        <v>1</v>
      </c>
      <c r="U82" s="84" t="s">
        <v>966</v>
      </c>
      <c r="V82" s="83" t="s">
        <v>967</v>
      </c>
      <c r="W82" s="83" t="s">
        <v>962</v>
      </c>
      <c r="X82" s="83" t="s">
        <v>968</v>
      </c>
      <c r="Y82" s="83" t="s">
        <v>969</v>
      </c>
      <c r="Z82" s="83" t="s">
        <v>970</v>
      </c>
      <c r="AA82" s="83" t="s">
        <v>971</v>
      </c>
      <c r="AB82" s="83" t="s">
        <v>972</v>
      </c>
      <c r="AC82" s="83" t="s">
        <v>940</v>
      </c>
      <c r="AD82" s="90" t="str">
        <f>IF(AE82="","",VLOOKUP(AE82,datos!$AT$6:$AU$9,2,0))</f>
        <v>Probabilidad</v>
      </c>
      <c r="AE82" s="84" t="s">
        <v>80</v>
      </c>
      <c r="AF82" s="84" t="s">
        <v>84</v>
      </c>
      <c r="AG82" s="85">
        <f>IF(AND(AE82="",AF82=""),"",IF(AE82="",0,VLOOKUP(AE82,datos!$AP$3:$AR$7,3,0))+IF(AF82="",0,VLOOKUP(AF82,datos!$AP$3:$AR$7,3,0)))</f>
        <v>0.4</v>
      </c>
      <c r="AH82" s="103" t="str">
        <f>IF(OR(AI82="",AI82=0),"",IF(AI82&lt;=datos!$AC$3,datos!$AE$3,IF(AI82&lt;=datos!$AC$4,datos!$AE$4,IF(AI82&lt;=datos!$AC$5,datos!$AE$5,IF(AI82&lt;=datos!$AC$6,datos!$AE$6,IF(AI82&lt;=datos!$AC$7,datos!$AE$7,""))))))</f>
        <v>Muy Baja</v>
      </c>
      <c r="AI82" s="104">
        <f>IF(AD82="","",IF(T82=1,IF(AD82="Probabilidad",P82-(P82*AG82),P82),IF(AD82="Probabilidad",#REF!-(#REF!*AG82),#REF!)))</f>
        <v>0.12</v>
      </c>
      <c r="AJ82" s="105" t="str">
        <f>+IF(AK82&lt;=datos!$AD$11,datos!$AC$11,IF(AK82&lt;=datos!$AD$12,datos!$AC$12,IF(AK82&lt;=datos!$AD$13,datos!$AC$13,IF(AK82&lt;=datos!$AD$14,datos!$AC$14,IF(AK82&lt;=datos!$AD$15,datos!$AC$15,"")))))</f>
        <v>Mayor</v>
      </c>
      <c r="AK82" s="104">
        <f>IF(AD82="","",IF(T82=1,IF(AD82="Impacto",R82-(R82*AG82),R82),IF(AD82="Impacto",#REF!-(#REF!*AG82),#REF!)))</f>
        <v>0.8</v>
      </c>
      <c r="AL82" s="105" t="str">
        <f ca="1" t="shared" si="10"/>
        <v>Alto</v>
      </c>
      <c r="AM82" s="224"/>
      <c r="AN82" s="226"/>
      <c r="AO82" s="228"/>
      <c r="AP82" s="199"/>
    </row>
    <row r="83" spans="1:42" ht="84">
      <c r="A83" s="220"/>
      <c r="B83" s="188"/>
      <c r="C83" s="188"/>
      <c r="D83" s="186"/>
      <c r="E83" s="188"/>
      <c r="F83" s="188"/>
      <c r="G83" s="188"/>
      <c r="H83" s="188"/>
      <c r="I83" s="188"/>
      <c r="J83" s="188"/>
      <c r="K83" s="190"/>
      <c r="L83" s="192"/>
      <c r="M83" s="196"/>
      <c r="N83" s="194"/>
      <c r="O83" s="222"/>
      <c r="P83" s="218"/>
      <c r="Q83" s="216"/>
      <c r="R83" s="218" t="e">
        <f>IF(OR(#REF!=datos!$AB$10,#REF!=datos!$AB$16),"",VLOOKUP(#REF!,datos!$AA$10:$AC$21,3,0))</f>
        <v>#REF!</v>
      </c>
      <c r="S83" s="198"/>
      <c r="T83" s="93">
        <v>2</v>
      </c>
      <c r="U83" s="80" t="s">
        <v>973</v>
      </c>
      <c r="V83" s="79" t="s">
        <v>967</v>
      </c>
      <c r="W83" s="79" t="s">
        <v>974</v>
      </c>
      <c r="X83" s="79" t="s">
        <v>975</v>
      </c>
      <c r="Y83" s="79" t="s">
        <v>976</v>
      </c>
      <c r="Z83" s="79" t="s">
        <v>977</v>
      </c>
      <c r="AA83" s="79" t="s">
        <v>978</v>
      </c>
      <c r="AB83" s="79" t="s">
        <v>979</v>
      </c>
      <c r="AC83" s="79" t="s">
        <v>940</v>
      </c>
      <c r="AD83" s="89" t="str">
        <f>IF(AE83="","",VLOOKUP(AE83,datos!$AT$6:$AU$9,2,0))</f>
        <v>Probabilidad</v>
      </c>
      <c r="AE83" s="80" t="s">
        <v>80</v>
      </c>
      <c r="AF83" s="80" t="s">
        <v>84</v>
      </c>
      <c r="AG83" s="86">
        <f>IF(AND(AE83="",AF83=""),"",IF(AE83="",0,VLOOKUP(AE83,datos!$AP$3:$AR$7,3,0))+IF(AF83="",0,VLOOKUP(AF83,datos!$AP$3:$AR$7,3,0)))</f>
        <v>0.4</v>
      </c>
      <c r="AH83" s="106" t="str">
        <f>IF(OR(AI83="",AI83=0),"",IF(AI83&lt;=datos!$AC$3,datos!$AE$3,IF(AI83&lt;=datos!$AC$4,datos!$AE$4,IF(AI83&lt;=datos!$AC$5,datos!$AE$5,IF(AI83&lt;=datos!$AC$6,datos!$AE$6,IF(AI83&lt;=datos!$AC$7,datos!$AE$7,""))))))</f>
        <v>Muy Baja</v>
      </c>
      <c r="AI83" s="107">
        <f>IF(AD83="","",IF(T83=1,IF(AD83="Probabilidad",P83-(P83*AG83),P83),IF(AD83="Probabilidad",AI82-(AI82*AG83),AI82)))</f>
        <v>0.072</v>
      </c>
      <c r="AJ83" s="108" t="str">
        <f>+IF(AK83&lt;=datos!$AD$11,datos!$AC$11,IF(AK83&lt;=datos!$AD$12,datos!$AC$12,IF(AK83&lt;=datos!$AD$13,datos!$AC$13,IF(AK83&lt;=datos!$AD$14,datos!$AC$14,IF(AK83&lt;=datos!$AD$15,datos!$AC$15,"")))))</f>
        <v>Mayor</v>
      </c>
      <c r="AK83" s="107">
        <f>IF(AD83="","",IF(T83=1,IF(AD83="Impacto",R83-(R83*AG83),R83),IF(AD83="Impacto",AK82-(AK82*AG83),AK82)))</f>
        <v>0.8</v>
      </c>
      <c r="AL83" s="108" t="str">
        <f ca="1" t="shared" si="10"/>
        <v>Alto</v>
      </c>
      <c r="AM83" s="225"/>
      <c r="AN83" s="227"/>
      <c r="AO83" s="229"/>
      <c r="AP83" s="200"/>
    </row>
    <row r="84" ht="15.75" customHeight="1"/>
    <row r="85" ht="15" customHeight="1"/>
    <row r="87" spans="1:5" ht="15">
      <c r="A87" s="150" t="s">
        <v>223</v>
      </c>
      <c r="B87" s="150"/>
      <c r="C87" s="150"/>
      <c r="D87" s="150"/>
      <c r="E87" s="150"/>
    </row>
    <row r="88" spans="1:5" ht="15">
      <c r="A88" s="97" t="s">
        <v>216</v>
      </c>
      <c r="B88" s="96" t="s">
        <v>217</v>
      </c>
      <c r="C88" s="150" t="s">
        <v>218</v>
      </c>
      <c r="D88" s="150"/>
      <c r="E88" s="150"/>
    </row>
    <row r="89" spans="1:5" ht="15">
      <c r="A89" s="151">
        <v>1</v>
      </c>
      <c r="B89" s="152" t="s">
        <v>980</v>
      </c>
      <c r="C89" s="153" t="s">
        <v>981</v>
      </c>
      <c r="D89" s="153"/>
      <c r="E89" s="153"/>
    </row>
    <row r="90" spans="1:5" ht="15">
      <c r="A90" s="151"/>
      <c r="B90" s="152"/>
      <c r="C90" s="153"/>
      <c r="D90" s="153"/>
      <c r="E90" s="153"/>
    </row>
    <row r="91" spans="1:5" ht="15">
      <c r="A91" s="151">
        <v>2</v>
      </c>
      <c r="B91" s="152" t="s">
        <v>982</v>
      </c>
      <c r="C91" s="153" t="s">
        <v>983</v>
      </c>
      <c r="D91" s="153"/>
      <c r="E91" s="153"/>
    </row>
    <row r="92" spans="1:5" ht="15">
      <c r="A92" s="151"/>
      <c r="B92" s="152"/>
      <c r="C92" s="153"/>
      <c r="D92" s="153"/>
      <c r="E92" s="153"/>
    </row>
    <row r="93" spans="1:5" ht="15">
      <c r="A93" s="151">
        <v>3</v>
      </c>
      <c r="B93" s="152" t="s">
        <v>984</v>
      </c>
      <c r="C93" s="153" t="s">
        <v>985</v>
      </c>
      <c r="D93" s="153"/>
      <c r="E93" s="153"/>
    </row>
    <row r="94" spans="1:5" ht="15">
      <c r="A94" s="151"/>
      <c r="B94" s="152"/>
      <c r="C94" s="153"/>
      <c r="D94" s="153"/>
      <c r="E94" s="153"/>
    </row>
  </sheetData>
  <sheetProtection formatCells="0" formatColumns="0" formatRows="0" insertColumns="0" insertRows="0" insertHyperlinks="0" deleteColumns="0" deleteRows="0" sort="0" autoFilter="0" pivotTables="0"/>
  <mergeCells count="471">
    <mergeCell ref="O82:O83"/>
    <mergeCell ref="P82:P83"/>
    <mergeCell ref="Q82:Q83"/>
    <mergeCell ref="R82:R83"/>
    <mergeCell ref="S82:S83"/>
    <mergeCell ref="J78:J81"/>
    <mergeCell ref="K78:K81"/>
    <mergeCell ref="L78:L81"/>
    <mergeCell ref="M78:M81"/>
    <mergeCell ref="I82:I83"/>
    <mergeCell ref="J82:J83"/>
    <mergeCell ref="K82:K83"/>
    <mergeCell ref="L82:L83"/>
    <mergeCell ref="M82:M83"/>
    <mergeCell ref="N82:N83"/>
    <mergeCell ref="AO78:AO81"/>
    <mergeCell ref="AP78:AP81"/>
    <mergeCell ref="A82:A83"/>
    <mergeCell ref="B82:B83"/>
    <mergeCell ref="C82:C83"/>
    <mergeCell ref="D82:D83"/>
    <mergeCell ref="E82:E83"/>
    <mergeCell ref="F82:F83"/>
    <mergeCell ref="G82:G83"/>
    <mergeCell ref="H82:H83"/>
    <mergeCell ref="G78:G81"/>
    <mergeCell ref="H78:H81"/>
    <mergeCell ref="I78:I81"/>
    <mergeCell ref="AP74:AP76"/>
    <mergeCell ref="AM82:AM83"/>
    <mergeCell ref="AN82:AN83"/>
    <mergeCell ref="AO82:AO83"/>
    <mergeCell ref="AP82:AP83"/>
    <mergeCell ref="S78:S81"/>
    <mergeCell ref="AM78:AM81"/>
    <mergeCell ref="A78:A81"/>
    <mergeCell ref="B78:B81"/>
    <mergeCell ref="C78:C81"/>
    <mergeCell ref="D78:D81"/>
    <mergeCell ref="E78:E81"/>
    <mergeCell ref="F78:F81"/>
    <mergeCell ref="S74:S76"/>
    <mergeCell ref="AM74:AM76"/>
    <mergeCell ref="AN74:AN76"/>
    <mergeCell ref="AO74:AO76"/>
    <mergeCell ref="N78:N81"/>
    <mergeCell ref="O78:O81"/>
    <mergeCell ref="P78:P81"/>
    <mergeCell ref="Q78:Q81"/>
    <mergeCell ref="R78:R81"/>
    <mergeCell ref="AN78:AN81"/>
    <mergeCell ref="M74:M76"/>
    <mergeCell ref="N74:N76"/>
    <mergeCell ref="O74:O76"/>
    <mergeCell ref="P74:P76"/>
    <mergeCell ref="Q74:Q76"/>
    <mergeCell ref="R74:R76"/>
    <mergeCell ref="G74:G76"/>
    <mergeCell ref="H74:H76"/>
    <mergeCell ref="I74:I76"/>
    <mergeCell ref="J74:J76"/>
    <mergeCell ref="K74:K76"/>
    <mergeCell ref="L74:L76"/>
    <mergeCell ref="A74:A76"/>
    <mergeCell ref="B74:B76"/>
    <mergeCell ref="C74:C76"/>
    <mergeCell ref="D74:D76"/>
    <mergeCell ref="E74:E76"/>
    <mergeCell ref="F74:F76"/>
    <mergeCell ref="R71:R73"/>
    <mergeCell ref="S71:S73"/>
    <mergeCell ref="AM71:AM73"/>
    <mergeCell ref="AN71:AN73"/>
    <mergeCell ref="AO71:AO73"/>
    <mergeCell ref="AP71:AP73"/>
    <mergeCell ref="L71:L73"/>
    <mergeCell ref="M71:M73"/>
    <mergeCell ref="N71:N73"/>
    <mergeCell ref="O71:O73"/>
    <mergeCell ref="P71:P73"/>
    <mergeCell ref="Q71:Q73"/>
    <mergeCell ref="F71:F73"/>
    <mergeCell ref="G71:G73"/>
    <mergeCell ref="H71:H73"/>
    <mergeCell ref="I71:I73"/>
    <mergeCell ref="J71:J73"/>
    <mergeCell ref="K71:K73"/>
    <mergeCell ref="AN64:AN65"/>
    <mergeCell ref="AO64:AO65"/>
    <mergeCell ref="AP64:AP65"/>
    <mergeCell ref="A64:A65"/>
    <mergeCell ref="B64:B65"/>
    <mergeCell ref="A71:A73"/>
    <mergeCell ref="B71:B73"/>
    <mergeCell ref="C71:C73"/>
    <mergeCell ref="D71:D73"/>
    <mergeCell ref="E71:E73"/>
    <mergeCell ref="O64:O65"/>
    <mergeCell ref="P64:P65"/>
    <mergeCell ref="Q64:Q65"/>
    <mergeCell ref="R64:R65"/>
    <mergeCell ref="S64:S65"/>
    <mergeCell ref="AM64:AM65"/>
    <mergeCell ref="I64:I65"/>
    <mergeCell ref="J64:J65"/>
    <mergeCell ref="K64:K65"/>
    <mergeCell ref="L64:L65"/>
    <mergeCell ref="M64:M65"/>
    <mergeCell ref="N64:N65"/>
    <mergeCell ref="C64:C65"/>
    <mergeCell ref="D64:D65"/>
    <mergeCell ref="E64:E65"/>
    <mergeCell ref="F64:F65"/>
    <mergeCell ref="G64:G65"/>
    <mergeCell ref="H64:H65"/>
    <mergeCell ref="AO57:AO61"/>
    <mergeCell ref="AP57:AP61"/>
    <mergeCell ref="J57:J61"/>
    <mergeCell ref="K57:K61"/>
    <mergeCell ref="L57:L61"/>
    <mergeCell ref="M57:M61"/>
    <mergeCell ref="N57:N61"/>
    <mergeCell ref="O57:O61"/>
    <mergeCell ref="P57:P61"/>
    <mergeCell ref="Q57:Q61"/>
    <mergeCell ref="S52:S56"/>
    <mergeCell ref="AM52:AM56"/>
    <mergeCell ref="AN52:AN56"/>
    <mergeCell ref="S57:S61"/>
    <mergeCell ref="AM57:AM61"/>
    <mergeCell ref="AN57:AN61"/>
    <mergeCell ref="M52:M56"/>
    <mergeCell ref="N52:N56"/>
    <mergeCell ref="O52:O56"/>
    <mergeCell ref="P52:P56"/>
    <mergeCell ref="Q52:Q56"/>
    <mergeCell ref="R52:R56"/>
    <mergeCell ref="G52:G56"/>
    <mergeCell ref="H52:H56"/>
    <mergeCell ref="I52:I56"/>
    <mergeCell ref="J52:J56"/>
    <mergeCell ref="K52:K56"/>
    <mergeCell ref="L52:L56"/>
    <mergeCell ref="A52:A56"/>
    <mergeCell ref="B52:B56"/>
    <mergeCell ref="C52:C56"/>
    <mergeCell ref="D52:D56"/>
    <mergeCell ref="E52:E56"/>
    <mergeCell ref="F52:F56"/>
    <mergeCell ref="R57:R61"/>
    <mergeCell ref="A57:A61"/>
    <mergeCell ref="B57:B61"/>
    <mergeCell ref="C57:C61"/>
    <mergeCell ref="D57:D61"/>
    <mergeCell ref="E57:E61"/>
    <mergeCell ref="F57:F61"/>
    <mergeCell ref="G57:G61"/>
    <mergeCell ref="H57:H61"/>
    <mergeCell ref="I57:I61"/>
    <mergeCell ref="S50:S51"/>
    <mergeCell ref="AM50:AM51"/>
    <mergeCell ref="AN50:AN51"/>
    <mergeCell ref="AO50:AO51"/>
    <mergeCell ref="A48:A49"/>
    <mergeCell ref="B48:B49"/>
    <mergeCell ref="M50:M51"/>
    <mergeCell ref="N50:N51"/>
    <mergeCell ref="O50:O51"/>
    <mergeCell ref="P50:P51"/>
    <mergeCell ref="Q50:Q51"/>
    <mergeCell ref="R50:R51"/>
    <mergeCell ref="G50:G51"/>
    <mergeCell ref="H50:H51"/>
    <mergeCell ref="I50:I51"/>
    <mergeCell ref="J50:J51"/>
    <mergeCell ref="K50:K51"/>
    <mergeCell ref="L50:L51"/>
    <mergeCell ref="A50:A51"/>
    <mergeCell ref="B50:B51"/>
    <mergeCell ref="C50:C51"/>
    <mergeCell ref="D50:D51"/>
    <mergeCell ref="E50:E51"/>
    <mergeCell ref="F50:F51"/>
    <mergeCell ref="AM48:AM49"/>
    <mergeCell ref="AN48:AN49"/>
    <mergeCell ref="AO52:AO56"/>
    <mergeCell ref="AP52:AP56"/>
    <mergeCell ref="AO48:AO49"/>
    <mergeCell ref="AP48:AP49"/>
    <mergeCell ref="AP50:AP51"/>
    <mergeCell ref="N48:N49"/>
    <mergeCell ref="O48:O49"/>
    <mergeCell ref="P48:P49"/>
    <mergeCell ref="Q48:Q49"/>
    <mergeCell ref="R48:R49"/>
    <mergeCell ref="S48:S49"/>
    <mergeCell ref="H48:H49"/>
    <mergeCell ref="I48:I49"/>
    <mergeCell ref="J48:J49"/>
    <mergeCell ref="K48:K49"/>
    <mergeCell ref="L48:L49"/>
    <mergeCell ref="M48:M49"/>
    <mergeCell ref="S46:S47"/>
    <mergeCell ref="AM46:AM47"/>
    <mergeCell ref="AN46:AN47"/>
    <mergeCell ref="AO46:AO47"/>
    <mergeCell ref="AP46:AP47"/>
    <mergeCell ref="C48:C49"/>
    <mergeCell ref="D48:D49"/>
    <mergeCell ref="E48:E49"/>
    <mergeCell ref="F48:F49"/>
    <mergeCell ref="G48:G49"/>
    <mergeCell ref="M46:M47"/>
    <mergeCell ref="N46:N47"/>
    <mergeCell ref="O46:O47"/>
    <mergeCell ref="P46:P47"/>
    <mergeCell ref="Q46:Q47"/>
    <mergeCell ref="R46:R47"/>
    <mergeCell ref="G46:G47"/>
    <mergeCell ref="H46:H47"/>
    <mergeCell ref="I46:I47"/>
    <mergeCell ref="J46:J47"/>
    <mergeCell ref="K46:K47"/>
    <mergeCell ref="L46:L47"/>
    <mergeCell ref="AM39:AM40"/>
    <mergeCell ref="AN39:AN40"/>
    <mergeCell ref="AO39:AO40"/>
    <mergeCell ref="AP39:AP40"/>
    <mergeCell ref="A46:A47"/>
    <mergeCell ref="B46:B47"/>
    <mergeCell ref="C46:C47"/>
    <mergeCell ref="D46:D47"/>
    <mergeCell ref="E46:E47"/>
    <mergeCell ref="F46:F47"/>
    <mergeCell ref="N39:N40"/>
    <mergeCell ref="O39:O40"/>
    <mergeCell ref="P39:P40"/>
    <mergeCell ref="Q39:Q40"/>
    <mergeCell ref="R39:R40"/>
    <mergeCell ref="S39:S40"/>
    <mergeCell ref="H39:H40"/>
    <mergeCell ref="I39:I40"/>
    <mergeCell ref="J39:J40"/>
    <mergeCell ref="K39:K40"/>
    <mergeCell ref="L39:L40"/>
    <mergeCell ref="M39:M40"/>
    <mergeCell ref="S35:S36"/>
    <mergeCell ref="AM35:AM36"/>
    <mergeCell ref="AN35:AN36"/>
    <mergeCell ref="A39:A40"/>
    <mergeCell ref="B39:B40"/>
    <mergeCell ref="C39:C40"/>
    <mergeCell ref="D39:D40"/>
    <mergeCell ref="E39:E40"/>
    <mergeCell ref="F39:F40"/>
    <mergeCell ref="G39:G40"/>
    <mergeCell ref="M35:M36"/>
    <mergeCell ref="N35:N36"/>
    <mergeCell ref="O35:O36"/>
    <mergeCell ref="P35:P36"/>
    <mergeCell ref="Q35:Q36"/>
    <mergeCell ref="R35:R36"/>
    <mergeCell ref="G35:G36"/>
    <mergeCell ref="H35:H36"/>
    <mergeCell ref="I35:I36"/>
    <mergeCell ref="J35:J36"/>
    <mergeCell ref="K35:K36"/>
    <mergeCell ref="L35:L36"/>
    <mergeCell ref="A35:A36"/>
    <mergeCell ref="B35:B36"/>
    <mergeCell ref="C35:C36"/>
    <mergeCell ref="D35:D36"/>
    <mergeCell ref="E35:E36"/>
    <mergeCell ref="F35:F36"/>
    <mergeCell ref="R32:R34"/>
    <mergeCell ref="S32:S34"/>
    <mergeCell ref="AM32:AM34"/>
    <mergeCell ref="AN32:AN34"/>
    <mergeCell ref="AO32:AO34"/>
    <mergeCell ref="AP32:AP34"/>
    <mergeCell ref="L32:L34"/>
    <mergeCell ref="M32:M34"/>
    <mergeCell ref="N32:N34"/>
    <mergeCell ref="O32:O34"/>
    <mergeCell ref="P32:P34"/>
    <mergeCell ref="Q32:Q34"/>
    <mergeCell ref="F32:F34"/>
    <mergeCell ref="G32:G34"/>
    <mergeCell ref="H32:H34"/>
    <mergeCell ref="I32:I34"/>
    <mergeCell ref="J32:J34"/>
    <mergeCell ref="K32:K34"/>
    <mergeCell ref="O27:O28"/>
    <mergeCell ref="P27:P28"/>
    <mergeCell ref="Q27:Q28"/>
    <mergeCell ref="AO35:AO36"/>
    <mergeCell ref="AP35:AP36"/>
    <mergeCell ref="A32:A34"/>
    <mergeCell ref="B32:B34"/>
    <mergeCell ref="C32:C34"/>
    <mergeCell ref="D32:D34"/>
    <mergeCell ref="E32:E34"/>
    <mergeCell ref="S27:S28"/>
    <mergeCell ref="AM27:AM28"/>
    <mergeCell ref="AN27:AN28"/>
    <mergeCell ref="AO27:AO28"/>
    <mergeCell ref="AP27:AP28"/>
    <mergeCell ref="J27:J28"/>
    <mergeCell ref="K27:K28"/>
    <mergeCell ref="L27:L28"/>
    <mergeCell ref="M27:M28"/>
    <mergeCell ref="N27:N28"/>
    <mergeCell ref="M25:M26"/>
    <mergeCell ref="N25:N26"/>
    <mergeCell ref="O25:O26"/>
    <mergeCell ref="P25:P26"/>
    <mergeCell ref="Q25:Q26"/>
    <mergeCell ref="R25:R26"/>
    <mergeCell ref="G25:G26"/>
    <mergeCell ref="H25:H26"/>
    <mergeCell ref="I25:I26"/>
    <mergeCell ref="J25:J26"/>
    <mergeCell ref="K25:K26"/>
    <mergeCell ref="L25:L26"/>
    <mergeCell ref="A25:A26"/>
    <mergeCell ref="B25:B26"/>
    <mergeCell ref="C25:C26"/>
    <mergeCell ref="D25:D26"/>
    <mergeCell ref="E25:E26"/>
    <mergeCell ref="F25:F26"/>
    <mergeCell ref="R27:R28"/>
    <mergeCell ref="A27:A28"/>
    <mergeCell ref="B27:B28"/>
    <mergeCell ref="C27:C28"/>
    <mergeCell ref="D27:D28"/>
    <mergeCell ref="E27:E28"/>
    <mergeCell ref="F27:F28"/>
    <mergeCell ref="G27:G28"/>
    <mergeCell ref="H27:H28"/>
    <mergeCell ref="I27:I28"/>
    <mergeCell ref="S21:S22"/>
    <mergeCell ref="AM21:AM22"/>
    <mergeCell ref="AN21:AN22"/>
    <mergeCell ref="AO21:AO22"/>
    <mergeCell ref="AP21:AP22"/>
    <mergeCell ref="AO25:AO26"/>
    <mergeCell ref="AP25:AP26"/>
    <mergeCell ref="S25:S26"/>
    <mergeCell ref="AM25:AM26"/>
    <mergeCell ref="AN25:AN26"/>
    <mergeCell ref="M21:M22"/>
    <mergeCell ref="N21:N22"/>
    <mergeCell ref="O21:O22"/>
    <mergeCell ref="P21:P22"/>
    <mergeCell ref="Q21:Q22"/>
    <mergeCell ref="R21:R22"/>
    <mergeCell ref="G21:G22"/>
    <mergeCell ref="H21:H22"/>
    <mergeCell ref="I21:I22"/>
    <mergeCell ref="J21:J22"/>
    <mergeCell ref="K21:K22"/>
    <mergeCell ref="L21:L22"/>
    <mergeCell ref="A21:A22"/>
    <mergeCell ref="B21:B22"/>
    <mergeCell ref="C21:C22"/>
    <mergeCell ref="D21:D22"/>
    <mergeCell ref="E21:E22"/>
    <mergeCell ref="F21:F22"/>
    <mergeCell ref="AP17:AP19"/>
    <mergeCell ref="J17:J19"/>
    <mergeCell ref="K17:K19"/>
    <mergeCell ref="L17:L19"/>
    <mergeCell ref="M17:M19"/>
    <mergeCell ref="N17:N19"/>
    <mergeCell ref="O17:O19"/>
    <mergeCell ref="P17:P19"/>
    <mergeCell ref="Q17:Q19"/>
    <mergeCell ref="AN12:AN14"/>
    <mergeCell ref="AO12:AO14"/>
    <mergeCell ref="A7:M7"/>
    <mergeCell ref="S17:S19"/>
    <mergeCell ref="AM17:AM19"/>
    <mergeCell ref="AN17:AN19"/>
    <mergeCell ref="AO17:AO19"/>
    <mergeCell ref="R17:R19"/>
    <mergeCell ref="A17:A19"/>
    <mergeCell ref="B17:B19"/>
    <mergeCell ref="C17:C19"/>
    <mergeCell ref="D17:D19"/>
    <mergeCell ref="E17:E19"/>
    <mergeCell ref="F17:F19"/>
    <mergeCell ref="G17:G19"/>
    <mergeCell ref="H17:H19"/>
    <mergeCell ref="I17:I19"/>
    <mergeCell ref="O12:O14"/>
    <mergeCell ref="P12:P14"/>
    <mergeCell ref="C3:K3"/>
    <mergeCell ref="AG3:AL3"/>
    <mergeCell ref="L3:AF3"/>
    <mergeCell ref="AM12:AM14"/>
    <mergeCell ref="Q12:Q14"/>
    <mergeCell ref="R12:R14"/>
    <mergeCell ref="A8:A9"/>
    <mergeCell ref="B8:B9"/>
    <mergeCell ref="C8:C9"/>
    <mergeCell ref="D8:D9"/>
    <mergeCell ref="E8:E9"/>
    <mergeCell ref="A12:A14"/>
    <mergeCell ref="B12:B14"/>
    <mergeCell ref="C12:C14"/>
    <mergeCell ref="S12:S14"/>
    <mergeCell ref="AP12:AP14"/>
    <mergeCell ref="C1:AO1"/>
    <mergeCell ref="C2:AO2"/>
    <mergeCell ref="A4:AP4"/>
    <mergeCell ref="AM3:AO3"/>
    <mergeCell ref="AP1:AP3"/>
    <mergeCell ref="A1:B3"/>
    <mergeCell ref="H12:H14"/>
    <mergeCell ref="I12:I14"/>
    <mergeCell ref="G12:G14"/>
    <mergeCell ref="J12:J14"/>
    <mergeCell ref="K12:K14"/>
    <mergeCell ref="L12:L14"/>
    <mergeCell ref="N12:N14"/>
    <mergeCell ref="M12:M14"/>
    <mergeCell ref="AN7:AP7"/>
    <mergeCell ref="AO8:AO9"/>
    <mergeCell ref="AP8:AP9"/>
    <mergeCell ref="AN8:AN9"/>
    <mergeCell ref="N7:S7"/>
    <mergeCell ref="T7:AG7"/>
    <mergeCell ref="AH7:AM7"/>
    <mergeCell ref="S8:S9"/>
    <mergeCell ref="V8:AB8"/>
    <mergeCell ref="AC8:AC9"/>
    <mergeCell ref="K8:K9"/>
    <mergeCell ref="P8:P9"/>
    <mergeCell ref="O8:O9"/>
    <mergeCell ref="Q8:Q9"/>
    <mergeCell ref="R8:R9"/>
    <mergeCell ref="N8:N9"/>
    <mergeCell ref="M8:M9"/>
    <mergeCell ref="L8:L9"/>
    <mergeCell ref="AJ8:AJ9"/>
    <mergeCell ref="AK8:AK9"/>
    <mergeCell ref="AL8:AL9"/>
    <mergeCell ref="AM8:AM9"/>
    <mergeCell ref="T8:T9"/>
    <mergeCell ref="AD8:AD9"/>
    <mergeCell ref="AE8:AG8"/>
    <mergeCell ref="AH8:AH9"/>
    <mergeCell ref="AI8:AI9"/>
    <mergeCell ref="A93:A94"/>
    <mergeCell ref="B93:B94"/>
    <mergeCell ref="C93:E94"/>
    <mergeCell ref="F8:F9"/>
    <mergeCell ref="G8:G9"/>
    <mergeCell ref="J8:J9"/>
    <mergeCell ref="H8:I8"/>
    <mergeCell ref="D12:D14"/>
    <mergeCell ref="E12:E14"/>
    <mergeCell ref="F12:F14"/>
    <mergeCell ref="A87:E87"/>
    <mergeCell ref="C88:E88"/>
    <mergeCell ref="A89:A90"/>
    <mergeCell ref="B89:B90"/>
    <mergeCell ref="C89:E90"/>
    <mergeCell ref="A91:A92"/>
    <mergeCell ref="B91:B92"/>
    <mergeCell ref="C91:E92"/>
  </mergeCells>
  <printOptions/>
  <pageMargins left="0.7" right="0.7" top="0.75" bottom="0.75" header="0.3" footer="0.3"/>
  <pageSetup orientation="portrait" r:id="rId2"/>
  <ignoredErrors>
    <ignoredError sqref="AD10 AD11 AD12:AD14 AD15 AD16" unlockedFormula="1"/>
  </ignoredErrors>
  <drawing r:id="rId1"/>
</worksheet>
</file>

<file path=xl/worksheets/sheet2.xml><?xml version="1.0" encoding="utf-8"?>
<worksheet xmlns="http://schemas.openxmlformats.org/spreadsheetml/2006/main" xmlns:r="http://schemas.openxmlformats.org/officeDocument/2006/relationships">
  <dimension ref="A1:AY41"/>
  <sheetViews>
    <sheetView zoomScale="70" zoomScaleNormal="70" zoomScalePageLayoutView="0" workbookViewId="0" topLeftCell="U1">
      <selection activeCell="AU10" sqref="AU10"/>
    </sheetView>
  </sheetViews>
  <sheetFormatPr defaultColWidth="11.421875" defaultRowHeight="15"/>
  <cols>
    <col min="1" max="1" width="9.140625" style="91" customWidth="1"/>
    <col min="2" max="2" width="13.00390625" style="91" customWidth="1"/>
    <col min="3" max="3" width="81.28125" style="91" customWidth="1"/>
    <col min="4" max="4" width="11.7109375" style="91" customWidth="1"/>
    <col min="5" max="7" width="11.421875" style="91" customWidth="1"/>
    <col min="8" max="8" width="13.140625" style="91" customWidth="1"/>
    <col min="9" max="16384" width="11.421875" style="91" customWidth="1"/>
  </cols>
  <sheetData>
    <row r="1" spans="1:51" ht="75.75" customHeight="1">
      <c r="A1" s="243"/>
      <c r="B1" s="243"/>
      <c r="C1" s="248" t="s">
        <v>252</v>
      </c>
      <c r="D1" s="248"/>
      <c r="E1" s="248"/>
      <c r="F1" s="248"/>
      <c r="G1" s="248"/>
      <c r="H1" s="248"/>
      <c r="I1" s="248"/>
      <c r="J1" s="248"/>
      <c r="K1" s="248"/>
      <c r="L1" s="248"/>
      <c r="M1" s="248"/>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row>
    <row r="2" spans="1:51" ht="15">
      <c r="A2" s="243"/>
      <c r="B2" s="243"/>
      <c r="C2" s="249" t="s">
        <v>253</v>
      </c>
      <c r="D2" s="249"/>
      <c r="E2" s="249"/>
      <c r="F2" s="249"/>
      <c r="G2" s="249"/>
      <c r="H2" s="249"/>
      <c r="I2" s="249"/>
      <c r="J2" s="249"/>
      <c r="K2" s="249"/>
      <c r="L2" s="249"/>
      <c r="M2" s="249"/>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row>
    <row r="3" spans="1:51" ht="15">
      <c r="A3" s="243"/>
      <c r="B3" s="243"/>
      <c r="C3" s="94" t="s">
        <v>257</v>
      </c>
      <c r="D3" s="249" t="s">
        <v>254</v>
      </c>
      <c r="E3" s="249"/>
      <c r="F3" s="249"/>
      <c r="G3" s="249" t="s">
        <v>255</v>
      </c>
      <c r="H3" s="249"/>
      <c r="I3" s="249"/>
      <c r="J3" s="249"/>
      <c r="K3" s="249">
        <v>4</v>
      </c>
      <c r="L3" s="249"/>
      <c r="M3" s="249"/>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row>
    <row r="4" spans="1:51" ht="15">
      <c r="A4" s="244" t="s">
        <v>251</v>
      </c>
      <c r="B4" s="244"/>
      <c r="C4" s="244"/>
      <c r="D4" s="244"/>
      <c r="E4" s="244"/>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c r="AI4" s="244"/>
      <c r="AJ4" s="244"/>
      <c r="AK4" s="244"/>
      <c r="AL4" s="244"/>
      <c r="AM4" s="244"/>
      <c r="AN4" s="244"/>
      <c r="AO4" s="244"/>
      <c r="AP4" s="244"/>
      <c r="AQ4" s="244"/>
      <c r="AR4" s="244"/>
      <c r="AS4" s="244"/>
      <c r="AT4" s="244"/>
      <c r="AU4" s="244"/>
      <c r="AV4" s="244"/>
      <c r="AW4" s="244"/>
      <c r="AX4" s="244"/>
      <c r="AY4" s="244"/>
    </row>
    <row r="5" ht="15.75" thickBot="1"/>
    <row r="6" spans="3:51" ht="28.5" customHeight="1" thickBot="1">
      <c r="C6" s="245" t="s">
        <v>178</v>
      </c>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c r="AM6" s="246"/>
      <c r="AN6" s="246"/>
      <c r="AO6" s="246"/>
      <c r="AP6" s="246"/>
      <c r="AQ6" s="246"/>
      <c r="AR6" s="246"/>
      <c r="AS6" s="246"/>
      <c r="AT6" s="246"/>
      <c r="AU6" s="246"/>
      <c r="AV6" s="246"/>
      <c r="AW6" s="246"/>
      <c r="AX6" s="246"/>
      <c r="AY6" s="247"/>
    </row>
    <row r="7" spans="3:51" ht="18.75" customHeight="1" thickBot="1">
      <c r="C7" s="116" t="s">
        <v>100</v>
      </c>
      <c r="D7" s="260" t="s">
        <v>230</v>
      </c>
      <c r="E7" s="261"/>
      <c r="F7" s="261"/>
      <c r="G7" s="261"/>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1"/>
      <c r="AL7" s="261"/>
      <c r="AM7" s="261"/>
      <c r="AN7" s="261"/>
      <c r="AO7" s="261"/>
      <c r="AP7" s="261"/>
      <c r="AQ7" s="261"/>
      <c r="AR7" s="261"/>
      <c r="AS7" s="261"/>
      <c r="AT7" s="261"/>
      <c r="AU7" s="261"/>
      <c r="AV7" s="261"/>
      <c r="AW7" s="261"/>
      <c r="AX7" s="261"/>
      <c r="AY7" s="262"/>
    </row>
    <row r="8" spans="3:51" ht="43.5" customHeight="1" thickBot="1">
      <c r="C8" s="117" t="s">
        <v>234</v>
      </c>
      <c r="D8" s="118">
        <v>1</v>
      </c>
      <c r="E8" s="118">
        <v>2</v>
      </c>
      <c r="F8" s="118">
        <v>3</v>
      </c>
      <c r="G8" s="118">
        <v>4</v>
      </c>
      <c r="H8" s="118">
        <v>5</v>
      </c>
      <c r="I8" s="118">
        <v>6</v>
      </c>
      <c r="J8" s="118">
        <v>7</v>
      </c>
      <c r="K8" s="118">
        <v>8</v>
      </c>
      <c r="L8" s="118">
        <v>9</v>
      </c>
      <c r="M8" s="118">
        <v>10</v>
      </c>
      <c r="N8" s="118">
        <v>11</v>
      </c>
      <c r="O8" s="118">
        <v>12</v>
      </c>
      <c r="P8" s="118">
        <v>13</v>
      </c>
      <c r="Q8" s="118">
        <v>14</v>
      </c>
      <c r="R8" s="118">
        <v>15</v>
      </c>
      <c r="S8" s="118">
        <v>16</v>
      </c>
      <c r="T8" s="118">
        <v>17</v>
      </c>
      <c r="U8" s="118">
        <v>18</v>
      </c>
      <c r="V8" s="118">
        <v>19</v>
      </c>
      <c r="W8" s="118">
        <v>20</v>
      </c>
      <c r="X8" s="118">
        <v>21</v>
      </c>
      <c r="Y8" s="118">
        <v>22</v>
      </c>
      <c r="Z8" s="118">
        <v>23</v>
      </c>
      <c r="AA8" s="118">
        <v>24</v>
      </c>
      <c r="AB8" s="118">
        <v>25</v>
      </c>
      <c r="AC8" s="118">
        <v>26</v>
      </c>
      <c r="AD8" s="118">
        <v>27</v>
      </c>
      <c r="AE8" s="118">
        <v>28</v>
      </c>
      <c r="AF8" s="118">
        <v>29</v>
      </c>
      <c r="AG8" s="118">
        <v>30</v>
      </c>
      <c r="AH8" s="118">
        <v>31</v>
      </c>
      <c r="AI8" s="118">
        <v>32</v>
      </c>
      <c r="AJ8" s="118">
        <v>33</v>
      </c>
      <c r="AK8" s="118">
        <v>34</v>
      </c>
      <c r="AL8" s="118">
        <v>35</v>
      </c>
      <c r="AM8" s="118">
        <v>36</v>
      </c>
      <c r="AN8" s="118">
        <v>37</v>
      </c>
      <c r="AO8" s="118">
        <v>38</v>
      </c>
      <c r="AP8" s="118">
        <v>39</v>
      </c>
      <c r="AQ8" s="118">
        <v>40</v>
      </c>
      <c r="AR8" s="118">
        <v>41</v>
      </c>
      <c r="AS8" s="118">
        <v>42</v>
      </c>
      <c r="AT8" s="118">
        <v>43</v>
      </c>
      <c r="AU8" s="118">
        <v>44</v>
      </c>
      <c r="AV8" s="118">
        <v>45</v>
      </c>
      <c r="AW8" s="118">
        <v>46</v>
      </c>
      <c r="AX8" s="118">
        <v>47</v>
      </c>
      <c r="AY8" s="118">
        <v>48</v>
      </c>
    </row>
    <row r="9" spans="2:51" ht="16.5" thickBot="1">
      <c r="B9" s="113" t="s">
        <v>147</v>
      </c>
      <c r="C9" s="119" t="s">
        <v>148</v>
      </c>
      <c r="D9" s="120" t="s">
        <v>149</v>
      </c>
      <c r="E9" s="120" t="s">
        <v>149</v>
      </c>
      <c r="F9" s="120" t="s">
        <v>149</v>
      </c>
      <c r="G9" s="120" t="s">
        <v>149</v>
      </c>
      <c r="H9" s="120" t="s">
        <v>149</v>
      </c>
      <c r="I9" s="120" t="s">
        <v>149</v>
      </c>
      <c r="J9" s="120" t="s">
        <v>149</v>
      </c>
      <c r="K9" s="120" t="s">
        <v>149</v>
      </c>
      <c r="L9" s="120" t="s">
        <v>149</v>
      </c>
      <c r="M9" s="120" t="s">
        <v>149</v>
      </c>
      <c r="N9" s="120" t="s">
        <v>149</v>
      </c>
      <c r="O9" s="120" t="s">
        <v>149</v>
      </c>
      <c r="P9" s="120" t="s">
        <v>149</v>
      </c>
      <c r="Q9" s="120" t="s">
        <v>149</v>
      </c>
      <c r="R9" s="120" t="s">
        <v>149</v>
      </c>
      <c r="S9" s="120" t="s">
        <v>149</v>
      </c>
      <c r="T9" s="120" t="s">
        <v>149</v>
      </c>
      <c r="U9" s="120" t="s">
        <v>149</v>
      </c>
      <c r="V9" s="120" t="s">
        <v>149</v>
      </c>
      <c r="W9" s="120" t="s">
        <v>149</v>
      </c>
      <c r="X9" s="120" t="s">
        <v>149</v>
      </c>
      <c r="Y9" s="120" t="s">
        <v>149</v>
      </c>
      <c r="Z9" s="120" t="s">
        <v>149</v>
      </c>
      <c r="AA9" s="120" t="s">
        <v>149</v>
      </c>
      <c r="AB9" s="120" t="s">
        <v>149</v>
      </c>
      <c r="AC9" s="120" t="s">
        <v>149</v>
      </c>
      <c r="AD9" s="120" t="s">
        <v>149</v>
      </c>
      <c r="AE9" s="120" t="s">
        <v>149</v>
      </c>
      <c r="AF9" s="120" t="s">
        <v>149</v>
      </c>
      <c r="AG9" s="120" t="s">
        <v>149</v>
      </c>
      <c r="AH9" s="120" t="s">
        <v>149</v>
      </c>
      <c r="AI9" s="120" t="s">
        <v>149</v>
      </c>
      <c r="AJ9" s="120" t="s">
        <v>149</v>
      </c>
      <c r="AK9" s="120" t="s">
        <v>149</v>
      </c>
      <c r="AL9" s="120" t="s">
        <v>149</v>
      </c>
      <c r="AM9" s="120" t="s">
        <v>149</v>
      </c>
      <c r="AN9" s="120" t="s">
        <v>149</v>
      </c>
      <c r="AO9" s="120" t="s">
        <v>149</v>
      </c>
      <c r="AP9" s="120" t="s">
        <v>149</v>
      </c>
      <c r="AQ9" s="120" t="s">
        <v>149</v>
      </c>
      <c r="AR9" s="120" t="s">
        <v>149</v>
      </c>
      <c r="AS9" s="120" t="s">
        <v>149</v>
      </c>
      <c r="AT9" s="120" t="s">
        <v>149</v>
      </c>
      <c r="AU9" s="120" t="s">
        <v>149</v>
      </c>
      <c r="AV9" s="120" t="s">
        <v>149</v>
      </c>
      <c r="AW9" s="120" t="s">
        <v>149</v>
      </c>
      <c r="AX9" s="120" t="s">
        <v>149</v>
      </c>
      <c r="AY9" s="120" t="s">
        <v>149</v>
      </c>
    </row>
    <row r="10" spans="2:51" ht="15.75">
      <c r="B10" s="121">
        <v>1</v>
      </c>
      <c r="C10" s="122" t="s">
        <v>150</v>
      </c>
      <c r="D10" s="114" t="s">
        <v>232</v>
      </c>
      <c r="E10" s="114" t="s">
        <v>232</v>
      </c>
      <c r="F10" s="114" t="s">
        <v>232</v>
      </c>
      <c r="G10" s="114" t="s">
        <v>232</v>
      </c>
      <c r="H10" s="114" t="s">
        <v>232</v>
      </c>
      <c r="I10" s="114" t="s">
        <v>232</v>
      </c>
      <c r="J10" s="114" t="s">
        <v>232</v>
      </c>
      <c r="K10" s="114" t="s">
        <v>232</v>
      </c>
      <c r="L10" s="114" t="s">
        <v>232</v>
      </c>
      <c r="M10" s="114" t="s">
        <v>232</v>
      </c>
      <c r="N10" s="114" t="s">
        <v>232</v>
      </c>
      <c r="O10" s="114" t="s">
        <v>232</v>
      </c>
      <c r="P10" s="114" t="s">
        <v>232</v>
      </c>
      <c r="Q10" s="114" t="s">
        <v>232</v>
      </c>
      <c r="R10" s="114" t="s">
        <v>232</v>
      </c>
      <c r="S10" s="114" t="s">
        <v>232</v>
      </c>
      <c r="T10" s="114" t="s">
        <v>232</v>
      </c>
      <c r="U10" s="114" t="s">
        <v>232</v>
      </c>
      <c r="V10" s="114" t="s">
        <v>232</v>
      </c>
      <c r="W10" s="114" t="s">
        <v>232</v>
      </c>
      <c r="X10" s="114" t="s">
        <v>232</v>
      </c>
      <c r="Y10" s="114" t="s">
        <v>232</v>
      </c>
      <c r="Z10" s="114" t="s">
        <v>232</v>
      </c>
      <c r="AA10" s="114" t="s">
        <v>232</v>
      </c>
      <c r="AB10" s="114" t="s">
        <v>232</v>
      </c>
      <c r="AC10" s="114" t="s">
        <v>232</v>
      </c>
      <c r="AD10" s="114" t="s">
        <v>232</v>
      </c>
      <c r="AE10" s="114" t="s">
        <v>232</v>
      </c>
      <c r="AF10" s="114" t="s">
        <v>232</v>
      </c>
      <c r="AG10" s="114" t="s">
        <v>232</v>
      </c>
      <c r="AH10" s="114" t="s">
        <v>232</v>
      </c>
      <c r="AI10" s="114" t="s">
        <v>232</v>
      </c>
      <c r="AJ10" s="114" t="s">
        <v>232</v>
      </c>
      <c r="AK10" s="114" t="s">
        <v>232</v>
      </c>
      <c r="AL10" s="114" t="s">
        <v>232</v>
      </c>
      <c r="AM10" s="114" t="s">
        <v>232</v>
      </c>
      <c r="AN10" s="114" t="s">
        <v>232</v>
      </c>
      <c r="AO10" s="114" t="s">
        <v>232</v>
      </c>
      <c r="AP10" s="114" t="s">
        <v>233</v>
      </c>
      <c r="AQ10" s="114" t="s">
        <v>232</v>
      </c>
      <c r="AR10" s="114" t="s">
        <v>233</v>
      </c>
      <c r="AS10" s="114" t="s">
        <v>232</v>
      </c>
      <c r="AT10" s="114" t="s">
        <v>233</v>
      </c>
      <c r="AU10" s="114"/>
      <c r="AV10" s="114"/>
      <c r="AW10" s="114"/>
      <c r="AX10" s="114"/>
      <c r="AY10" s="114"/>
    </row>
    <row r="11" spans="2:51" ht="15.75">
      <c r="B11" s="123">
        <v>2</v>
      </c>
      <c r="C11" s="124" t="s">
        <v>151</v>
      </c>
      <c r="D11" s="114" t="s">
        <v>233</v>
      </c>
      <c r="E11" s="114" t="s">
        <v>232</v>
      </c>
      <c r="F11" s="114" t="s">
        <v>232</v>
      </c>
      <c r="G11" s="114" t="s">
        <v>233</v>
      </c>
      <c r="H11" s="114" t="s">
        <v>233</v>
      </c>
      <c r="I11" s="114" t="s">
        <v>233</v>
      </c>
      <c r="J11" s="114" t="s">
        <v>232</v>
      </c>
      <c r="K11" s="114" t="s">
        <v>232</v>
      </c>
      <c r="L11" s="114" t="s">
        <v>232</v>
      </c>
      <c r="M11" s="114" t="s">
        <v>232</v>
      </c>
      <c r="N11" s="114" t="s">
        <v>232</v>
      </c>
      <c r="O11" s="114" t="s">
        <v>232</v>
      </c>
      <c r="P11" s="114" t="s">
        <v>232</v>
      </c>
      <c r="Q11" s="114" t="s">
        <v>232</v>
      </c>
      <c r="R11" s="114" t="s">
        <v>232</v>
      </c>
      <c r="S11" s="114" t="s">
        <v>232</v>
      </c>
      <c r="T11" s="114" t="s">
        <v>232</v>
      </c>
      <c r="U11" s="114" t="s">
        <v>232</v>
      </c>
      <c r="V11" s="114" t="s">
        <v>232</v>
      </c>
      <c r="W11" s="114" t="s">
        <v>233</v>
      </c>
      <c r="X11" s="114" t="s">
        <v>232</v>
      </c>
      <c r="Y11" s="114" t="s">
        <v>232</v>
      </c>
      <c r="Z11" s="114" t="s">
        <v>232</v>
      </c>
      <c r="AA11" s="114" t="s">
        <v>232</v>
      </c>
      <c r="AB11" s="114" t="s">
        <v>232</v>
      </c>
      <c r="AC11" s="114" t="s">
        <v>232</v>
      </c>
      <c r="AD11" s="114" t="s">
        <v>232</v>
      </c>
      <c r="AE11" s="114" t="s">
        <v>233</v>
      </c>
      <c r="AF11" s="114" t="s">
        <v>233</v>
      </c>
      <c r="AG11" s="114" t="s">
        <v>233</v>
      </c>
      <c r="AH11" s="114" t="s">
        <v>232</v>
      </c>
      <c r="AI11" s="114" t="s">
        <v>232</v>
      </c>
      <c r="AJ11" s="114" t="s">
        <v>232</v>
      </c>
      <c r="AK11" s="114" t="s">
        <v>232</v>
      </c>
      <c r="AL11" s="114" t="s">
        <v>232</v>
      </c>
      <c r="AM11" s="114" t="s">
        <v>232</v>
      </c>
      <c r="AN11" s="114" t="s">
        <v>232</v>
      </c>
      <c r="AO11" s="114" t="s">
        <v>232</v>
      </c>
      <c r="AP11" s="114" t="s">
        <v>232</v>
      </c>
      <c r="AQ11" s="114" t="s">
        <v>232</v>
      </c>
      <c r="AR11" s="114" t="s">
        <v>233</v>
      </c>
      <c r="AS11" s="114" t="s">
        <v>233</v>
      </c>
      <c r="AT11" s="114" t="s">
        <v>232</v>
      </c>
      <c r="AU11" s="114"/>
      <c r="AV11" s="114"/>
      <c r="AW11" s="114"/>
      <c r="AX11" s="114"/>
      <c r="AY11" s="114"/>
    </row>
    <row r="12" spans="2:51" ht="15.75">
      <c r="B12" s="123">
        <v>3</v>
      </c>
      <c r="C12" s="124" t="s">
        <v>152</v>
      </c>
      <c r="D12" s="114" t="s">
        <v>233</v>
      </c>
      <c r="E12" s="114" t="s">
        <v>233</v>
      </c>
      <c r="F12" s="114" t="s">
        <v>233</v>
      </c>
      <c r="G12" s="114" t="s">
        <v>233</v>
      </c>
      <c r="H12" s="114" t="s">
        <v>233</v>
      </c>
      <c r="I12" s="114" t="s">
        <v>233</v>
      </c>
      <c r="J12" s="114" t="s">
        <v>233</v>
      </c>
      <c r="K12" s="114" t="s">
        <v>233</v>
      </c>
      <c r="L12" s="114" t="s">
        <v>233</v>
      </c>
      <c r="M12" s="114" t="s">
        <v>232</v>
      </c>
      <c r="N12" s="114" t="s">
        <v>233</v>
      </c>
      <c r="O12" s="114" t="s">
        <v>233</v>
      </c>
      <c r="P12" s="114" t="s">
        <v>233</v>
      </c>
      <c r="Q12" s="114" t="s">
        <v>233</v>
      </c>
      <c r="R12" s="114" t="s">
        <v>233</v>
      </c>
      <c r="S12" s="114" t="s">
        <v>232</v>
      </c>
      <c r="T12" s="114" t="s">
        <v>233</v>
      </c>
      <c r="U12" s="114" t="s">
        <v>232</v>
      </c>
      <c r="V12" s="114" t="s">
        <v>232</v>
      </c>
      <c r="W12" s="114" t="s">
        <v>233</v>
      </c>
      <c r="X12" s="114" t="s">
        <v>232</v>
      </c>
      <c r="Y12" s="114" t="s">
        <v>232</v>
      </c>
      <c r="Z12" s="114" t="s">
        <v>232</v>
      </c>
      <c r="AA12" s="114" t="s">
        <v>232</v>
      </c>
      <c r="AB12" s="114" t="s">
        <v>233</v>
      </c>
      <c r="AC12" s="114" t="s">
        <v>233</v>
      </c>
      <c r="AD12" s="114" t="s">
        <v>232</v>
      </c>
      <c r="AE12" s="114" t="s">
        <v>233</v>
      </c>
      <c r="AF12" s="114" t="s">
        <v>232</v>
      </c>
      <c r="AG12" s="114" t="s">
        <v>232</v>
      </c>
      <c r="AH12" s="114" t="s">
        <v>232</v>
      </c>
      <c r="AI12" s="114" t="s">
        <v>232</v>
      </c>
      <c r="AJ12" s="114" t="s">
        <v>233</v>
      </c>
      <c r="AK12" s="114" t="s">
        <v>233</v>
      </c>
      <c r="AL12" s="114" t="s">
        <v>233</v>
      </c>
      <c r="AM12" s="114" t="s">
        <v>233</v>
      </c>
      <c r="AN12" s="114" t="s">
        <v>233</v>
      </c>
      <c r="AO12" s="114" t="s">
        <v>233</v>
      </c>
      <c r="AP12" s="114" t="s">
        <v>233</v>
      </c>
      <c r="AQ12" s="114" t="s">
        <v>232</v>
      </c>
      <c r="AR12" s="114" t="s">
        <v>233</v>
      </c>
      <c r="AS12" s="114" t="s">
        <v>233</v>
      </c>
      <c r="AT12" s="114" t="s">
        <v>233</v>
      </c>
      <c r="AU12" s="114"/>
      <c r="AV12" s="114"/>
      <c r="AW12" s="114"/>
      <c r="AX12" s="114"/>
      <c r="AY12" s="114"/>
    </row>
    <row r="13" spans="2:51" ht="15.75">
      <c r="B13" s="123">
        <v>4</v>
      </c>
      <c r="C13" s="124" t="s">
        <v>153</v>
      </c>
      <c r="D13" s="114" t="s">
        <v>233</v>
      </c>
      <c r="E13" s="114" t="s">
        <v>233</v>
      </c>
      <c r="F13" s="114" t="s">
        <v>233</v>
      </c>
      <c r="G13" s="114" t="s">
        <v>233</v>
      </c>
      <c r="H13" s="114" t="s">
        <v>233</v>
      </c>
      <c r="I13" s="114" t="s">
        <v>233</v>
      </c>
      <c r="J13" s="114" t="s">
        <v>233</v>
      </c>
      <c r="K13" s="114" t="s">
        <v>233</v>
      </c>
      <c r="L13" s="114" t="s">
        <v>233</v>
      </c>
      <c r="M13" s="114" t="s">
        <v>232</v>
      </c>
      <c r="N13" s="114" t="s">
        <v>233</v>
      </c>
      <c r="O13" s="114" t="s">
        <v>233</v>
      </c>
      <c r="P13" s="114" t="s">
        <v>233</v>
      </c>
      <c r="Q13" s="114" t="s">
        <v>233</v>
      </c>
      <c r="R13" s="114" t="s">
        <v>233</v>
      </c>
      <c r="S13" s="114" t="s">
        <v>232</v>
      </c>
      <c r="T13" s="114" t="s">
        <v>233</v>
      </c>
      <c r="U13" s="114" t="s">
        <v>232</v>
      </c>
      <c r="V13" s="114" t="s">
        <v>232</v>
      </c>
      <c r="W13" s="114" t="s">
        <v>232</v>
      </c>
      <c r="X13" s="114" t="s">
        <v>232</v>
      </c>
      <c r="Y13" s="114" t="s">
        <v>232</v>
      </c>
      <c r="Z13" s="114" t="s">
        <v>232</v>
      </c>
      <c r="AA13" s="114" t="s">
        <v>232</v>
      </c>
      <c r="AB13" s="114" t="s">
        <v>233</v>
      </c>
      <c r="AC13" s="114" t="s">
        <v>233</v>
      </c>
      <c r="AD13" s="114" t="s">
        <v>232</v>
      </c>
      <c r="AE13" s="114" t="s">
        <v>233</v>
      </c>
      <c r="AF13" s="114" t="s">
        <v>232</v>
      </c>
      <c r="AG13" s="114" t="s">
        <v>232</v>
      </c>
      <c r="AH13" s="114" t="s">
        <v>232</v>
      </c>
      <c r="AI13" s="114" t="s">
        <v>232</v>
      </c>
      <c r="AJ13" s="114" t="s">
        <v>233</v>
      </c>
      <c r="AK13" s="114" t="s">
        <v>233</v>
      </c>
      <c r="AL13" s="114" t="s">
        <v>233</v>
      </c>
      <c r="AM13" s="114" t="s">
        <v>233</v>
      </c>
      <c r="AN13" s="114" t="s">
        <v>233</v>
      </c>
      <c r="AO13" s="114" t="s">
        <v>233</v>
      </c>
      <c r="AP13" s="114" t="s">
        <v>233</v>
      </c>
      <c r="AQ13" s="114" t="s">
        <v>232</v>
      </c>
      <c r="AR13" s="114" t="s">
        <v>233</v>
      </c>
      <c r="AS13" s="114" t="s">
        <v>233</v>
      </c>
      <c r="AT13" s="114" t="s">
        <v>233</v>
      </c>
      <c r="AU13" s="114"/>
      <c r="AV13" s="114"/>
      <c r="AW13" s="114"/>
      <c r="AX13" s="114"/>
      <c r="AY13" s="114"/>
    </row>
    <row r="14" spans="2:51" ht="15.75">
      <c r="B14" s="123">
        <v>5</v>
      </c>
      <c r="C14" s="124" t="s">
        <v>154</v>
      </c>
      <c r="D14" s="114" t="s">
        <v>232</v>
      </c>
      <c r="E14" s="114" t="s">
        <v>232</v>
      </c>
      <c r="F14" s="114" t="s">
        <v>232</v>
      </c>
      <c r="G14" s="114" t="s">
        <v>232</v>
      </c>
      <c r="H14" s="114" t="s">
        <v>232</v>
      </c>
      <c r="I14" s="114" t="s">
        <v>232</v>
      </c>
      <c r="J14" s="114" t="s">
        <v>232</v>
      </c>
      <c r="K14" s="114" t="s">
        <v>232</v>
      </c>
      <c r="L14" s="114" t="s">
        <v>232</v>
      </c>
      <c r="M14" s="114" t="s">
        <v>232</v>
      </c>
      <c r="N14" s="114" t="s">
        <v>232</v>
      </c>
      <c r="O14" s="114" t="s">
        <v>232</v>
      </c>
      <c r="P14" s="114" t="s">
        <v>232</v>
      </c>
      <c r="Q14" s="114" t="s">
        <v>232</v>
      </c>
      <c r="R14" s="114" t="s">
        <v>232</v>
      </c>
      <c r="S14" s="114" t="s">
        <v>232</v>
      </c>
      <c r="T14" s="114" t="s">
        <v>232</v>
      </c>
      <c r="U14" s="114" t="s">
        <v>232</v>
      </c>
      <c r="V14" s="114" t="s">
        <v>232</v>
      </c>
      <c r="W14" s="114" t="s">
        <v>232</v>
      </c>
      <c r="X14" s="114" t="s">
        <v>232</v>
      </c>
      <c r="Y14" s="114" t="s">
        <v>232</v>
      </c>
      <c r="Z14" s="114" t="s">
        <v>232</v>
      </c>
      <c r="AA14" s="114" t="s">
        <v>232</v>
      </c>
      <c r="AB14" s="114" t="s">
        <v>232</v>
      </c>
      <c r="AC14" s="114" t="s">
        <v>232</v>
      </c>
      <c r="AD14" s="114" t="s">
        <v>232</v>
      </c>
      <c r="AE14" s="114" t="s">
        <v>232</v>
      </c>
      <c r="AF14" s="114" t="s">
        <v>232</v>
      </c>
      <c r="AG14" s="114" t="s">
        <v>232</v>
      </c>
      <c r="AH14" s="114" t="s">
        <v>232</v>
      </c>
      <c r="AI14" s="114" t="s">
        <v>232</v>
      </c>
      <c r="AJ14" s="114" t="s">
        <v>232</v>
      </c>
      <c r="AK14" s="114" t="s">
        <v>232</v>
      </c>
      <c r="AL14" s="114" t="s">
        <v>233</v>
      </c>
      <c r="AM14" s="114" t="s">
        <v>233</v>
      </c>
      <c r="AN14" s="114" t="s">
        <v>232</v>
      </c>
      <c r="AO14" s="114" t="s">
        <v>232</v>
      </c>
      <c r="AP14" s="114" t="s">
        <v>232</v>
      </c>
      <c r="AQ14" s="114" t="s">
        <v>232</v>
      </c>
      <c r="AR14" s="114" t="s">
        <v>232</v>
      </c>
      <c r="AS14" s="114" t="s">
        <v>232</v>
      </c>
      <c r="AT14" s="114" t="s">
        <v>232</v>
      </c>
      <c r="AU14" s="114"/>
      <c r="AV14" s="114"/>
      <c r="AW14" s="114"/>
      <c r="AX14" s="114"/>
      <c r="AY14" s="114"/>
    </row>
    <row r="15" spans="2:51" ht="15.75">
      <c r="B15" s="123">
        <v>6</v>
      </c>
      <c r="C15" s="124" t="s">
        <v>155</v>
      </c>
      <c r="D15" s="114" t="s">
        <v>232</v>
      </c>
      <c r="E15" s="114" t="s">
        <v>232</v>
      </c>
      <c r="F15" s="114" t="s">
        <v>233</v>
      </c>
      <c r="G15" s="114" t="s">
        <v>233</v>
      </c>
      <c r="H15" s="114" t="s">
        <v>232</v>
      </c>
      <c r="I15" s="114" t="s">
        <v>232</v>
      </c>
      <c r="J15" s="114" t="s">
        <v>233</v>
      </c>
      <c r="K15" s="114" t="s">
        <v>233</v>
      </c>
      <c r="L15" s="114" t="s">
        <v>232</v>
      </c>
      <c r="M15" s="114" t="s">
        <v>232</v>
      </c>
      <c r="N15" s="114" t="s">
        <v>233</v>
      </c>
      <c r="O15" s="114" t="s">
        <v>232</v>
      </c>
      <c r="P15" s="114" t="s">
        <v>232</v>
      </c>
      <c r="Q15" s="114" t="s">
        <v>232</v>
      </c>
      <c r="R15" s="114" t="s">
        <v>232</v>
      </c>
      <c r="S15" s="114" t="s">
        <v>232</v>
      </c>
      <c r="T15" s="114" t="s">
        <v>233</v>
      </c>
      <c r="U15" s="114" t="s">
        <v>233</v>
      </c>
      <c r="V15" s="114" t="s">
        <v>233</v>
      </c>
      <c r="W15" s="114" t="s">
        <v>233</v>
      </c>
      <c r="X15" s="114" t="s">
        <v>232</v>
      </c>
      <c r="Y15" s="114" t="s">
        <v>232</v>
      </c>
      <c r="Z15" s="114" t="s">
        <v>232</v>
      </c>
      <c r="AA15" s="114" t="s">
        <v>232</v>
      </c>
      <c r="AB15" s="114" t="s">
        <v>232</v>
      </c>
      <c r="AC15" s="114" t="s">
        <v>232</v>
      </c>
      <c r="AD15" s="114" t="s">
        <v>232</v>
      </c>
      <c r="AE15" s="114" t="s">
        <v>232</v>
      </c>
      <c r="AF15" s="114" t="s">
        <v>232</v>
      </c>
      <c r="AG15" s="114" t="s">
        <v>232</v>
      </c>
      <c r="AH15" s="114" t="s">
        <v>233</v>
      </c>
      <c r="AI15" s="114" t="s">
        <v>233</v>
      </c>
      <c r="AJ15" s="114" t="s">
        <v>232</v>
      </c>
      <c r="AK15" s="114" t="s">
        <v>232</v>
      </c>
      <c r="AL15" s="114" t="s">
        <v>232</v>
      </c>
      <c r="AM15" s="114" t="s">
        <v>232</v>
      </c>
      <c r="AN15" s="114" t="s">
        <v>232</v>
      </c>
      <c r="AO15" s="114" t="s">
        <v>232</v>
      </c>
      <c r="AP15" s="114" t="s">
        <v>232</v>
      </c>
      <c r="AQ15" s="114" t="s">
        <v>232</v>
      </c>
      <c r="AR15" s="114" t="s">
        <v>233</v>
      </c>
      <c r="AS15" s="114" t="s">
        <v>232</v>
      </c>
      <c r="AT15" s="114" t="s">
        <v>233</v>
      </c>
      <c r="AU15" s="114"/>
      <c r="AV15" s="114"/>
      <c r="AW15" s="114"/>
      <c r="AX15" s="114"/>
      <c r="AY15" s="114"/>
    </row>
    <row r="16" spans="2:51" ht="15.75">
      <c r="B16" s="123">
        <v>7</v>
      </c>
      <c r="C16" s="124" t="s">
        <v>156</v>
      </c>
      <c r="D16" s="114" t="s">
        <v>233</v>
      </c>
      <c r="E16" s="114" t="s">
        <v>232</v>
      </c>
      <c r="F16" s="114" t="s">
        <v>232</v>
      </c>
      <c r="G16" s="114" t="s">
        <v>232</v>
      </c>
      <c r="H16" s="114" t="s">
        <v>232</v>
      </c>
      <c r="I16" s="114" t="s">
        <v>233</v>
      </c>
      <c r="J16" s="114" t="s">
        <v>233</v>
      </c>
      <c r="K16" s="114" t="s">
        <v>233</v>
      </c>
      <c r="L16" s="114" t="s">
        <v>233</v>
      </c>
      <c r="M16" s="114" t="s">
        <v>232</v>
      </c>
      <c r="N16" s="114" t="s">
        <v>232</v>
      </c>
      <c r="O16" s="114" t="s">
        <v>232</v>
      </c>
      <c r="P16" s="114" t="s">
        <v>232</v>
      </c>
      <c r="Q16" s="114" t="s">
        <v>232</v>
      </c>
      <c r="R16" s="114" t="s">
        <v>232</v>
      </c>
      <c r="S16" s="114" t="s">
        <v>232</v>
      </c>
      <c r="T16" s="114" t="s">
        <v>233</v>
      </c>
      <c r="U16" s="114" t="s">
        <v>232</v>
      </c>
      <c r="V16" s="114" t="s">
        <v>232</v>
      </c>
      <c r="W16" s="114" t="s">
        <v>232</v>
      </c>
      <c r="X16" s="114" t="s">
        <v>232</v>
      </c>
      <c r="Y16" s="114" t="s">
        <v>232</v>
      </c>
      <c r="Z16" s="114" t="s">
        <v>232</v>
      </c>
      <c r="AA16" s="114" t="s">
        <v>233</v>
      </c>
      <c r="AB16" s="114" t="s">
        <v>233</v>
      </c>
      <c r="AC16" s="114" t="s">
        <v>233</v>
      </c>
      <c r="AD16" s="114" t="s">
        <v>232</v>
      </c>
      <c r="AE16" s="114" t="s">
        <v>233</v>
      </c>
      <c r="AF16" s="114" t="s">
        <v>233</v>
      </c>
      <c r="AG16" s="114" t="s">
        <v>233</v>
      </c>
      <c r="AH16" s="114" t="s">
        <v>232</v>
      </c>
      <c r="AI16" s="114" t="s">
        <v>233</v>
      </c>
      <c r="AJ16" s="114" t="s">
        <v>232</v>
      </c>
      <c r="AK16" s="114" t="s">
        <v>232</v>
      </c>
      <c r="AL16" s="114" t="s">
        <v>232</v>
      </c>
      <c r="AM16" s="114" t="s">
        <v>232</v>
      </c>
      <c r="AN16" s="114" t="s">
        <v>232</v>
      </c>
      <c r="AO16" s="114" t="s">
        <v>232</v>
      </c>
      <c r="AP16" s="114" t="s">
        <v>233</v>
      </c>
      <c r="AQ16" s="114" t="s">
        <v>232</v>
      </c>
      <c r="AR16" s="114" t="s">
        <v>233</v>
      </c>
      <c r="AS16" s="114" t="s">
        <v>233</v>
      </c>
      <c r="AT16" s="114" t="s">
        <v>233</v>
      </c>
      <c r="AU16" s="114"/>
      <c r="AV16" s="114"/>
      <c r="AW16" s="114"/>
      <c r="AX16" s="114"/>
      <c r="AY16" s="114"/>
    </row>
    <row r="17" spans="2:51" ht="30">
      <c r="B17" s="123">
        <v>8</v>
      </c>
      <c r="C17" s="124" t="s">
        <v>157</v>
      </c>
      <c r="D17" s="114" t="s">
        <v>233</v>
      </c>
      <c r="E17" s="114" t="s">
        <v>233</v>
      </c>
      <c r="F17" s="114" t="s">
        <v>233</v>
      </c>
      <c r="G17" s="114" t="s">
        <v>233</v>
      </c>
      <c r="H17" s="114" t="s">
        <v>233</v>
      </c>
      <c r="I17" s="114" t="s">
        <v>233</v>
      </c>
      <c r="J17" s="114" t="s">
        <v>233</v>
      </c>
      <c r="K17" s="114" t="s">
        <v>233</v>
      </c>
      <c r="L17" s="114" t="s">
        <v>233</v>
      </c>
      <c r="M17" s="114" t="s">
        <v>233</v>
      </c>
      <c r="N17" s="114" t="s">
        <v>233</v>
      </c>
      <c r="O17" s="114" t="s">
        <v>233</v>
      </c>
      <c r="P17" s="114" t="s">
        <v>233</v>
      </c>
      <c r="Q17" s="114" t="s">
        <v>233</v>
      </c>
      <c r="R17" s="114" t="s">
        <v>233</v>
      </c>
      <c r="S17" s="114" t="s">
        <v>232</v>
      </c>
      <c r="T17" s="114" t="s">
        <v>233</v>
      </c>
      <c r="U17" s="114" t="s">
        <v>232</v>
      </c>
      <c r="V17" s="114" t="s">
        <v>232</v>
      </c>
      <c r="W17" s="114" t="s">
        <v>232</v>
      </c>
      <c r="X17" s="114" t="s">
        <v>233</v>
      </c>
      <c r="Y17" s="114" t="s">
        <v>233</v>
      </c>
      <c r="Z17" s="114" t="s">
        <v>233</v>
      </c>
      <c r="AA17" s="114" t="s">
        <v>233</v>
      </c>
      <c r="AB17" s="114" t="s">
        <v>233</v>
      </c>
      <c r="AC17" s="114" t="s">
        <v>233</v>
      </c>
      <c r="AD17" s="114" t="s">
        <v>232</v>
      </c>
      <c r="AE17" s="114" t="s">
        <v>233</v>
      </c>
      <c r="AF17" s="114" t="s">
        <v>233</v>
      </c>
      <c r="AG17" s="114" t="s">
        <v>233</v>
      </c>
      <c r="AH17" s="114" t="s">
        <v>232</v>
      </c>
      <c r="AI17" s="114" t="s">
        <v>233</v>
      </c>
      <c r="AJ17" s="114" t="s">
        <v>233</v>
      </c>
      <c r="AK17" s="114" t="s">
        <v>233</v>
      </c>
      <c r="AL17" s="114" t="s">
        <v>233</v>
      </c>
      <c r="AM17" s="114" t="s">
        <v>233</v>
      </c>
      <c r="AN17" s="114" t="s">
        <v>233</v>
      </c>
      <c r="AO17" s="114" t="s">
        <v>233</v>
      </c>
      <c r="AP17" s="114" t="s">
        <v>233</v>
      </c>
      <c r="AQ17" s="114" t="s">
        <v>232</v>
      </c>
      <c r="AR17" s="114" t="s">
        <v>233</v>
      </c>
      <c r="AS17" s="114" t="s">
        <v>233</v>
      </c>
      <c r="AT17" s="114" t="s">
        <v>233</v>
      </c>
      <c r="AU17" s="114"/>
      <c r="AV17" s="114"/>
      <c r="AW17" s="114"/>
      <c r="AX17" s="114"/>
      <c r="AY17" s="114"/>
    </row>
    <row r="18" spans="2:51" ht="15.75">
      <c r="B18" s="123">
        <v>9</v>
      </c>
      <c r="C18" s="124" t="s">
        <v>158</v>
      </c>
      <c r="D18" s="114" t="s">
        <v>232</v>
      </c>
      <c r="E18" s="114" t="s">
        <v>232</v>
      </c>
      <c r="F18" s="114" t="s">
        <v>232</v>
      </c>
      <c r="G18" s="114" t="s">
        <v>232</v>
      </c>
      <c r="H18" s="114" t="s">
        <v>232</v>
      </c>
      <c r="I18" s="114" t="s">
        <v>233</v>
      </c>
      <c r="J18" s="114" t="s">
        <v>233</v>
      </c>
      <c r="K18" s="114" t="s">
        <v>232</v>
      </c>
      <c r="L18" s="114" t="s">
        <v>233</v>
      </c>
      <c r="M18" s="114" t="s">
        <v>232</v>
      </c>
      <c r="N18" s="114" t="s">
        <v>233</v>
      </c>
      <c r="O18" s="114" t="s">
        <v>233</v>
      </c>
      <c r="P18" s="114" t="s">
        <v>233</v>
      </c>
      <c r="Q18" s="114" t="s">
        <v>233</v>
      </c>
      <c r="R18" s="114" t="s">
        <v>233</v>
      </c>
      <c r="S18" s="114" t="s">
        <v>232</v>
      </c>
      <c r="T18" s="114" t="s">
        <v>232</v>
      </c>
      <c r="U18" s="114" t="s">
        <v>232</v>
      </c>
      <c r="V18" s="114" t="s">
        <v>232</v>
      </c>
      <c r="W18" s="114" t="s">
        <v>233</v>
      </c>
      <c r="X18" s="114" t="s">
        <v>232</v>
      </c>
      <c r="Y18" s="114" t="s">
        <v>232</v>
      </c>
      <c r="Z18" s="114" t="s">
        <v>233</v>
      </c>
      <c r="AA18" s="114" t="s">
        <v>233</v>
      </c>
      <c r="AB18" s="114" t="s">
        <v>233</v>
      </c>
      <c r="AC18" s="114" t="s">
        <v>233</v>
      </c>
      <c r="AD18" s="114" t="s">
        <v>233</v>
      </c>
      <c r="AE18" s="114" t="s">
        <v>233</v>
      </c>
      <c r="AF18" s="114" t="s">
        <v>233</v>
      </c>
      <c r="AG18" s="114" t="s">
        <v>233</v>
      </c>
      <c r="AH18" s="114" t="s">
        <v>233</v>
      </c>
      <c r="AI18" s="114" t="s">
        <v>233</v>
      </c>
      <c r="AJ18" s="114" t="s">
        <v>233</v>
      </c>
      <c r="AK18" s="114" t="s">
        <v>233</v>
      </c>
      <c r="AL18" s="114" t="s">
        <v>233</v>
      </c>
      <c r="AM18" s="114" t="s">
        <v>233</v>
      </c>
      <c r="AN18" s="114" t="s">
        <v>233</v>
      </c>
      <c r="AO18" s="114" t="s">
        <v>233</v>
      </c>
      <c r="AP18" s="114" t="s">
        <v>233</v>
      </c>
      <c r="AQ18" s="114" t="s">
        <v>232</v>
      </c>
      <c r="AR18" s="114" t="s">
        <v>232</v>
      </c>
      <c r="AS18" s="114" t="s">
        <v>233</v>
      </c>
      <c r="AT18" s="114" t="s">
        <v>233</v>
      </c>
      <c r="AU18" s="114"/>
      <c r="AV18" s="114"/>
      <c r="AW18" s="114"/>
      <c r="AX18" s="114"/>
      <c r="AY18" s="114"/>
    </row>
    <row r="19" spans="2:51" ht="15.75">
      <c r="B19" s="123">
        <v>10</v>
      </c>
      <c r="C19" s="124" t="s">
        <v>159</v>
      </c>
      <c r="D19" s="114" t="s">
        <v>232</v>
      </c>
      <c r="E19" s="114" t="s">
        <v>232</v>
      </c>
      <c r="F19" s="114" t="s">
        <v>232</v>
      </c>
      <c r="G19" s="114" t="s">
        <v>233</v>
      </c>
      <c r="H19" s="114" t="s">
        <v>232</v>
      </c>
      <c r="I19" s="114" t="s">
        <v>232</v>
      </c>
      <c r="J19" s="114" t="s">
        <v>232</v>
      </c>
      <c r="K19" s="114" t="s">
        <v>232</v>
      </c>
      <c r="L19" s="114" t="s">
        <v>232</v>
      </c>
      <c r="M19" s="114" t="s">
        <v>232</v>
      </c>
      <c r="N19" s="114" t="s">
        <v>232</v>
      </c>
      <c r="O19" s="114" t="s">
        <v>232</v>
      </c>
      <c r="P19" s="114" t="s">
        <v>232</v>
      </c>
      <c r="Q19" s="114" t="s">
        <v>232</v>
      </c>
      <c r="R19" s="114" t="s">
        <v>232</v>
      </c>
      <c r="S19" s="114" t="s">
        <v>232</v>
      </c>
      <c r="T19" s="114" t="s">
        <v>232</v>
      </c>
      <c r="U19" s="114" t="s">
        <v>232</v>
      </c>
      <c r="V19" s="114" t="s">
        <v>232</v>
      </c>
      <c r="W19" s="114" t="s">
        <v>232</v>
      </c>
      <c r="X19" s="114" t="s">
        <v>232</v>
      </c>
      <c r="Y19" s="114" t="s">
        <v>232</v>
      </c>
      <c r="Z19" s="114" t="s">
        <v>232</v>
      </c>
      <c r="AA19" s="114" t="s">
        <v>233</v>
      </c>
      <c r="AB19" s="114" t="s">
        <v>233</v>
      </c>
      <c r="AC19" s="114" t="s">
        <v>233</v>
      </c>
      <c r="AD19" s="114" t="s">
        <v>232</v>
      </c>
      <c r="AE19" s="114" t="s">
        <v>232</v>
      </c>
      <c r="AF19" s="114" t="s">
        <v>232</v>
      </c>
      <c r="AG19" s="114" t="s">
        <v>232</v>
      </c>
      <c r="AH19" s="114" t="s">
        <v>232</v>
      </c>
      <c r="AI19" s="114" t="s">
        <v>232</v>
      </c>
      <c r="AJ19" s="114" t="s">
        <v>232</v>
      </c>
      <c r="AK19" s="114" t="s">
        <v>232</v>
      </c>
      <c r="AL19" s="114" t="s">
        <v>232</v>
      </c>
      <c r="AM19" s="114" t="s">
        <v>232</v>
      </c>
      <c r="AN19" s="114" t="s">
        <v>232</v>
      </c>
      <c r="AO19" s="114" t="s">
        <v>232</v>
      </c>
      <c r="AP19" s="114" t="s">
        <v>232</v>
      </c>
      <c r="AQ19" s="114" t="s">
        <v>232</v>
      </c>
      <c r="AR19" s="114" t="s">
        <v>233</v>
      </c>
      <c r="AS19" s="114" t="s">
        <v>232</v>
      </c>
      <c r="AT19" s="114" t="s">
        <v>232</v>
      </c>
      <c r="AU19" s="114"/>
      <c r="AV19" s="114"/>
      <c r="AW19" s="114"/>
      <c r="AX19" s="114"/>
      <c r="AY19" s="114"/>
    </row>
    <row r="20" spans="2:51" ht="15.75">
      <c r="B20" s="123">
        <v>11</v>
      </c>
      <c r="C20" s="124" t="s">
        <v>160</v>
      </c>
      <c r="D20" s="114" t="s">
        <v>233</v>
      </c>
      <c r="E20" s="114" t="s">
        <v>232</v>
      </c>
      <c r="F20" s="114" t="s">
        <v>232</v>
      </c>
      <c r="G20" s="114" t="s">
        <v>233</v>
      </c>
      <c r="H20" s="114" t="s">
        <v>233</v>
      </c>
      <c r="I20" s="114" t="s">
        <v>232</v>
      </c>
      <c r="J20" s="114" t="s">
        <v>232</v>
      </c>
      <c r="K20" s="114" t="s">
        <v>232</v>
      </c>
      <c r="L20" s="114" t="s">
        <v>232</v>
      </c>
      <c r="M20" s="114" t="s">
        <v>232</v>
      </c>
      <c r="N20" s="114" t="s">
        <v>232</v>
      </c>
      <c r="O20" s="114" t="s">
        <v>232</v>
      </c>
      <c r="P20" s="114" t="s">
        <v>232</v>
      </c>
      <c r="Q20" s="114" t="s">
        <v>232</v>
      </c>
      <c r="R20" s="114" t="s">
        <v>232</v>
      </c>
      <c r="S20" s="114" t="s">
        <v>232</v>
      </c>
      <c r="T20" s="114" t="s">
        <v>232</v>
      </c>
      <c r="U20" s="114" t="s">
        <v>232</v>
      </c>
      <c r="V20" s="114" t="s">
        <v>232</v>
      </c>
      <c r="W20" s="114" t="s">
        <v>232</v>
      </c>
      <c r="X20" s="114" t="s">
        <v>232</v>
      </c>
      <c r="Y20" s="114" t="s">
        <v>232</v>
      </c>
      <c r="Z20" s="114" t="s">
        <v>232</v>
      </c>
      <c r="AA20" s="114" t="s">
        <v>232</v>
      </c>
      <c r="AB20" s="114" t="s">
        <v>232</v>
      </c>
      <c r="AC20" s="114" t="s">
        <v>232</v>
      </c>
      <c r="AD20" s="114" t="s">
        <v>232</v>
      </c>
      <c r="AE20" s="114" t="s">
        <v>232</v>
      </c>
      <c r="AF20" s="114" t="s">
        <v>232</v>
      </c>
      <c r="AG20" s="114" t="s">
        <v>232</v>
      </c>
      <c r="AH20" s="114" t="s">
        <v>232</v>
      </c>
      <c r="AI20" s="114" t="s">
        <v>232</v>
      </c>
      <c r="AJ20" s="114" t="s">
        <v>232</v>
      </c>
      <c r="AK20" s="114" t="s">
        <v>232</v>
      </c>
      <c r="AL20" s="114" t="s">
        <v>232</v>
      </c>
      <c r="AM20" s="114" t="s">
        <v>232</v>
      </c>
      <c r="AN20" s="114" t="s">
        <v>232</v>
      </c>
      <c r="AO20" s="114" t="s">
        <v>232</v>
      </c>
      <c r="AP20" s="114" t="s">
        <v>232</v>
      </c>
      <c r="AQ20" s="114" t="s">
        <v>232</v>
      </c>
      <c r="AR20" s="114" t="s">
        <v>233</v>
      </c>
      <c r="AS20" s="114" t="s">
        <v>232</v>
      </c>
      <c r="AT20" s="114" t="s">
        <v>232</v>
      </c>
      <c r="AU20" s="114"/>
      <c r="AV20" s="114"/>
      <c r="AW20" s="114"/>
      <c r="AX20" s="114"/>
      <c r="AY20" s="114"/>
    </row>
    <row r="21" spans="2:51" ht="15.75">
      <c r="B21" s="123">
        <v>12</v>
      </c>
      <c r="C21" s="124" t="s">
        <v>161</v>
      </c>
      <c r="D21" s="114" t="s">
        <v>232</v>
      </c>
      <c r="E21" s="114" t="s">
        <v>232</v>
      </c>
      <c r="F21" s="114" t="s">
        <v>232</v>
      </c>
      <c r="G21" s="114" t="s">
        <v>232</v>
      </c>
      <c r="H21" s="114" t="s">
        <v>232</v>
      </c>
      <c r="I21" s="114" t="s">
        <v>232</v>
      </c>
      <c r="J21" s="114" t="s">
        <v>232</v>
      </c>
      <c r="K21" s="114" t="s">
        <v>232</v>
      </c>
      <c r="L21" s="114" t="s">
        <v>232</v>
      </c>
      <c r="M21" s="114" t="s">
        <v>232</v>
      </c>
      <c r="N21" s="114" t="s">
        <v>232</v>
      </c>
      <c r="O21" s="114" t="s">
        <v>232</v>
      </c>
      <c r="P21" s="114" t="s">
        <v>232</v>
      </c>
      <c r="Q21" s="114" t="s">
        <v>232</v>
      </c>
      <c r="R21" s="114" t="s">
        <v>232</v>
      </c>
      <c r="S21" s="114" t="s">
        <v>232</v>
      </c>
      <c r="T21" s="114" t="s">
        <v>232</v>
      </c>
      <c r="U21" s="114" t="s">
        <v>232</v>
      </c>
      <c r="V21" s="114" t="s">
        <v>232</v>
      </c>
      <c r="W21" s="114" t="s">
        <v>232</v>
      </c>
      <c r="X21" s="114" t="s">
        <v>232</v>
      </c>
      <c r="Y21" s="114" t="s">
        <v>232</v>
      </c>
      <c r="Z21" s="114" t="s">
        <v>232</v>
      </c>
      <c r="AA21" s="114" t="s">
        <v>232</v>
      </c>
      <c r="AB21" s="114" t="s">
        <v>232</v>
      </c>
      <c r="AC21" s="114" t="s">
        <v>232</v>
      </c>
      <c r="AD21" s="114" t="s">
        <v>232</v>
      </c>
      <c r="AE21" s="114" t="s">
        <v>232</v>
      </c>
      <c r="AF21" s="114" t="s">
        <v>232</v>
      </c>
      <c r="AG21" s="114" t="s">
        <v>232</v>
      </c>
      <c r="AH21" s="114" t="s">
        <v>232</v>
      </c>
      <c r="AI21" s="114" t="s">
        <v>232</v>
      </c>
      <c r="AJ21" s="114" t="s">
        <v>232</v>
      </c>
      <c r="AK21" s="114" t="s">
        <v>232</v>
      </c>
      <c r="AL21" s="114" t="s">
        <v>232</v>
      </c>
      <c r="AM21" s="114" t="s">
        <v>232</v>
      </c>
      <c r="AN21" s="114" t="s">
        <v>232</v>
      </c>
      <c r="AO21" s="114" t="s">
        <v>232</v>
      </c>
      <c r="AP21" s="114" t="s">
        <v>232</v>
      </c>
      <c r="AQ21" s="114" t="s">
        <v>232</v>
      </c>
      <c r="AR21" s="114" t="s">
        <v>232</v>
      </c>
      <c r="AS21" s="114" t="s">
        <v>232</v>
      </c>
      <c r="AT21" s="114" t="s">
        <v>232</v>
      </c>
      <c r="AU21" s="114"/>
      <c r="AV21" s="114"/>
      <c r="AW21" s="114"/>
      <c r="AX21" s="114"/>
      <c r="AY21" s="114"/>
    </row>
    <row r="22" spans="2:51" ht="15.75">
      <c r="B22" s="123">
        <v>13</v>
      </c>
      <c r="C22" s="124" t="s">
        <v>162</v>
      </c>
      <c r="D22" s="114" t="s">
        <v>232</v>
      </c>
      <c r="E22" s="114" t="s">
        <v>232</v>
      </c>
      <c r="F22" s="114" t="s">
        <v>233</v>
      </c>
      <c r="G22" s="114" t="s">
        <v>233</v>
      </c>
      <c r="H22" s="114" t="s">
        <v>233</v>
      </c>
      <c r="I22" s="114" t="s">
        <v>232</v>
      </c>
      <c r="J22" s="114" t="s">
        <v>232</v>
      </c>
      <c r="K22" s="114" t="s">
        <v>232</v>
      </c>
      <c r="L22" s="114" t="s">
        <v>232</v>
      </c>
      <c r="M22" s="114" t="s">
        <v>232</v>
      </c>
      <c r="N22" s="114" t="s">
        <v>232</v>
      </c>
      <c r="O22" s="114" t="s">
        <v>232</v>
      </c>
      <c r="P22" s="114" t="s">
        <v>232</v>
      </c>
      <c r="Q22" s="114" t="s">
        <v>232</v>
      </c>
      <c r="R22" s="114" t="s">
        <v>232</v>
      </c>
      <c r="S22" s="114" t="s">
        <v>232</v>
      </c>
      <c r="T22" s="114" t="s">
        <v>233</v>
      </c>
      <c r="U22" s="114" t="s">
        <v>233</v>
      </c>
      <c r="V22" s="114" t="s">
        <v>233</v>
      </c>
      <c r="W22" s="114" t="s">
        <v>232</v>
      </c>
      <c r="X22" s="114" t="s">
        <v>232</v>
      </c>
      <c r="Y22" s="114" t="s">
        <v>232</v>
      </c>
      <c r="Z22" s="114" t="s">
        <v>233</v>
      </c>
      <c r="AA22" s="114" t="s">
        <v>233</v>
      </c>
      <c r="AB22" s="114" t="s">
        <v>232</v>
      </c>
      <c r="AC22" s="114" t="s">
        <v>232</v>
      </c>
      <c r="AD22" s="114" t="s">
        <v>232</v>
      </c>
      <c r="AE22" s="114" t="s">
        <v>232</v>
      </c>
      <c r="AF22" s="114" t="s">
        <v>232</v>
      </c>
      <c r="AG22" s="114" t="s">
        <v>232</v>
      </c>
      <c r="AH22" s="114" t="s">
        <v>232</v>
      </c>
      <c r="AI22" s="114" t="s">
        <v>232</v>
      </c>
      <c r="AJ22" s="114" t="s">
        <v>232</v>
      </c>
      <c r="AK22" s="114" t="s">
        <v>232</v>
      </c>
      <c r="AL22" s="114" t="s">
        <v>232</v>
      </c>
      <c r="AM22" s="114" t="s">
        <v>232</v>
      </c>
      <c r="AN22" s="114" t="s">
        <v>232</v>
      </c>
      <c r="AO22" s="114" t="s">
        <v>232</v>
      </c>
      <c r="AP22" s="114" t="s">
        <v>232</v>
      </c>
      <c r="AQ22" s="114" t="s">
        <v>232</v>
      </c>
      <c r="AR22" s="114" t="s">
        <v>233</v>
      </c>
      <c r="AS22" s="114" t="s">
        <v>232</v>
      </c>
      <c r="AT22" s="114" t="s">
        <v>233</v>
      </c>
      <c r="AU22" s="114"/>
      <c r="AV22" s="114"/>
      <c r="AW22" s="114"/>
      <c r="AX22" s="114"/>
      <c r="AY22" s="114"/>
    </row>
    <row r="23" spans="2:51" ht="15.75">
      <c r="B23" s="123">
        <v>14</v>
      </c>
      <c r="C23" s="124" t="s">
        <v>163</v>
      </c>
      <c r="D23" s="114" t="s">
        <v>232</v>
      </c>
      <c r="E23" s="114" t="s">
        <v>232</v>
      </c>
      <c r="F23" s="114" t="s">
        <v>232</v>
      </c>
      <c r="G23" s="114" t="s">
        <v>233</v>
      </c>
      <c r="H23" s="114" t="s">
        <v>233</v>
      </c>
      <c r="I23" s="114" t="s">
        <v>232</v>
      </c>
      <c r="J23" s="114" t="s">
        <v>233</v>
      </c>
      <c r="K23" s="114" t="s">
        <v>232</v>
      </c>
      <c r="L23" s="114" t="s">
        <v>232</v>
      </c>
      <c r="M23" s="114" t="s">
        <v>232</v>
      </c>
      <c r="N23" s="114" t="s">
        <v>233</v>
      </c>
      <c r="O23" s="114" t="s">
        <v>232</v>
      </c>
      <c r="P23" s="114" t="s">
        <v>232</v>
      </c>
      <c r="Q23" s="114" t="s">
        <v>232</v>
      </c>
      <c r="R23" s="114" t="s">
        <v>232</v>
      </c>
      <c r="S23" s="114" t="s">
        <v>232</v>
      </c>
      <c r="T23" s="114" t="s">
        <v>233</v>
      </c>
      <c r="U23" s="114" t="s">
        <v>232</v>
      </c>
      <c r="V23" s="114" t="s">
        <v>232</v>
      </c>
      <c r="W23" s="114" t="s">
        <v>233</v>
      </c>
      <c r="X23" s="114" t="s">
        <v>232</v>
      </c>
      <c r="Y23" s="114" t="s">
        <v>232</v>
      </c>
      <c r="Z23" s="114" t="s">
        <v>233</v>
      </c>
      <c r="AA23" s="114" t="s">
        <v>233</v>
      </c>
      <c r="AB23" s="114" t="s">
        <v>232</v>
      </c>
      <c r="AC23" s="114" t="s">
        <v>232</v>
      </c>
      <c r="AD23" s="114" t="s">
        <v>232</v>
      </c>
      <c r="AE23" s="114" t="s">
        <v>233</v>
      </c>
      <c r="AF23" s="114" t="s">
        <v>232</v>
      </c>
      <c r="AG23" s="114" t="s">
        <v>232</v>
      </c>
      <c r="AH23" s="114" t="s">
        <v>232</v>
      </c>
      <c r="AI23" s="114" t="s">
        <v>232</v>
      </c>
      <c r="AJ23" s="114" t="s">
        <v>232</v>
      </c>
      <c r="AK23" s="114" t="s">
        <v>232</v>
      </c>
      <c r="AL23" s="114" t="s">
        <v>232</v>
      </c>
      <c r="AM23" s="114" t="s">
        <v>232</v>
      </c>
      <c r="AN23" s="114" t="s">
        <v>232</v>
      </c>
      <c r="AO23" s="114" t="s">
        <v>232</v>
      </c>
      <c r="AP23" s="114" t="s">
        <v>232</v>
      </c>
      <c r="AQ23" s="114" t="s">
        <v>232</v>
      </c>
      <c r="AR23" s="114" t="s">
        <v>233</v>
      </c>
      <c r="AS23" s="114" t="s">
        <v>232</v>
      </c>
      <c r="AT23" s="114" t="s">
        <v>233</v>
      </c>
      <c r="AU23" s="114"/>
      <c r="AV23" s="114"/>
      <c r="AW23" s="114"/>
      <c r="AX23" s="114"/>
      <c r="AY23" s="114"/>
    </row>
    <row r="24" spans="2:51" ht="15.75">
      <c r="B24" s="123">
        <v>15</v>
      </c>
      <c r="C24" s="124" t="s">
        <v>164</v>
      </c>
      <c r="D24" s="114" t="s">
        <v>233</v>
      </c>
      <c r="E24" s="114" t="s">
        <v>233</v>
      </c>
      <c r="F24" s="114" t="s">
        <v>232</v>
      </c>
      <c r="G24" s="114" t="s">
        <v>232</v>
      </c>
      <c r="H24" s="114" t="s">
        <v>232</v>
      </c>
      <c r="I24" s="114" t="s">
        <v>232</v>
      </c>
      <c r="J24" s="114" t="s">
        <v>233</v>
      </c>
      <c r="K24" s="114" t="s">
        <v>233</v>
      </c>
      <c r="L24" s="114" t="s">
        <v>232</v>
      </c>
      <c r="M24" s="114" t="s">
        <v>232</v>
      </c>
      <c r="N24" s="114" t="s">
        <v>233</v>
      </c>
      <c r="O24" s="114" t="s">
        <v>233</v>
      </c>
      <c r="P24" s="114" t="s">
        <v>232</v>
      </c>
      <c r="Q24" s="114" t="s">
        <v>233</v>
      </c>
      <c r="R24" s="114" t="s">
        <v>233</v>
      </c>
      <c r="S24" s="114" t="s">
        <v>232</v>
      </c>
      <c r="T24" s="114" t="s">
        <v>232</v>
      </c>
      <c r="U24" s="114" t="s">
        <v>232</v>
      </c>
      <c r="V24" s="114" t="s">
        <v>232</v>
      </c>
      <c r="W24" s="114" t="s">
        <v>232</v>
      </c>
      <c r="X24" s="114" t="s">
        <v>232</v>
      </c>
      <c r="Y24" s="114" t="s">
        <v>232</v>
      </c>
      <c r="Z24" s="114" t="s">
        <v>232</v>
      </c>
      <c r="AA24" s="114" t="s">
        <v>233</v>
      </c>
      <c r="AB24" s="114" t="s">
        <v>233</v>
      </c>
      <c r="AC24" s="114" t="s">
        <v>233</v>
      </c>
      <c r="AD24" s="114" t="s">
        <v>232</v>
      </c>
      <c r="AE24" s="114" t="s">
        <v>232</v>
      </c>
      <c r="AF24" s="114" t="s">
        <v>232</v>
      </c>
      <c r="AG24" s="114" t="s">
        <v>232</v>
      </c>
      <c r="AH24" s="114" t="s">
        <v>232</v>
      </c>
      <c r="AI24" s="114" t="s">
        <v>232</v>
      </c>
      <c r="AJ24" s="114" t="s">
        <v>233</v>
      </c>
      <c r="AK24" s="114" t="s">
        <v>233</v>
      </c>
      <c r="AL24" s="114" t="s">
        <v>233</v>
      </c>
      <c r="AM24" s="114" t="s">
        <v>233</v>
      </c>
      <c r="AN24" s="114" t="s">
        <v>233</v>
      </c>
      <c r="AO24" s="114" t="s">
        <v>233</v>
      </c>
      <c r="AP24" s="114" t="s">
        <v>232</v>
      </c>
      <c r="AQ24" s="114" t="s">
        <v>232</v>
      </c>
      <c r="AR24" s="114" t="s">
        <v>232</v>
      </c>
      <c r="AS24" s="114" t="s">
        <v>232</v>
      </c>
      <c r="AT24" s="114" t="s">
        <v>232</v>
      </c>
      <c r="AU24" s="114"/>
      <c r="AV24" s="114"/>
      <c r="AW24" s="114"/>
      <c r="AX24" s="114"/>
      <c r="AY24" s="114"/>
    </row>
    <row r="25" spans="2:51" ht="15.75">
      <c r="B25" s="123">
        <v>16</v>
      </c>
      <c r="C25" s="124" t="s">
        <v>165</v>
      </c>
      <c r="D25" s="114" t="s">
        <v>233</v>
      </c>
      <c r="E25" s="114" t="s">
        <v>233</v>
      </c>
      <c r="F25" s="114" t="s">
        <v>233</v>
      </c>
      <c r="G25" s="114" t="s">
        <v>233</v>
      </c>
      <c r="H25" s="114" t="s">
        <v>233</v>
      </c>
      <c r="I25" s="114" t="s">
        <v>233</v>
      </c>
      <c r="J25" s="114" t="s">
        <v>233</v>
      </c>
      <c r="K25" s="114" t="s">
        <v>233</v>
      </c>
      <c r="L25" s="114" t="s">
        <v>233</v>
      </c>
      <c r="M25" s="114" t="s">
        <v>232</v>
      </c>
      <c r="N25" s="114" t="s">
        <v>233</v>
      </c>
      <c r="O25" s="114" t="s">
        <v>233</v>
      </c>
      <c r="P25" s="114" t="s">
        <v>233</v>
      </c>
      <c r="Q25" s="114" t="s">
        <v>233</v>
      </c>
      <c r="R25" s="114" t="s">
        <v>233</v>
      </c>
      <c r="S25" s="114" t="s">
        <v>233</v>
      </c>
      <c r="T25" s="114" t="s">
        <v>233</v>
      </c>
      <c r="U25" s="114" t="s">
        <v>233</v>
      </c>
      <c r="V25" s="114" t="s">
        <v>233</v>
      </c>
      <c r="W25" s="114" t="s">
        <v>233</v>
      </c>
      <c r="X25" s="114" t="s">
        <v>233</v>
      </c>
      <c r="Y25" s="114" t="s">
        <v>233</v>
      </c>
      <c r="Z25" s="114" t="s">
        <v>233</v>
      </c>
      <c r="AA25" s="114" t="s">
        <v>233</v>
      </c>
      <c r="AB25" s="114" t="s">
        <v>233</v>
      </c>
      <c r="AC25" s="114" t="s">
        <v>233</v>
      </c>
      <c r="AD25" s="114" t="s">
        <v>233</v>
      </c>
      <c r="AE25" s="114" t="s">
        <v>233</v>
      </c>
      <c r="AF25" s="114" t="s">
        <v>233</v>
      </c>
      <c r="AG25" s="114" t="s">
        <v>233</v>
      </c>
      <c r="AH25" s="114" t="s">
        <v>233</v>
      </c>
      <c r="AI25" s="114" t="s">
        <v>233</v>
      </c>
      <c r="AJ25" s="114" t="s">
        <v>233</v>
      </c>
      <c r="AK25" s="114" t="s">
        <v>233</v>
      </c>
      <c r="AL25" s="114" t="s">
        <v>233</v>
      </c>
      <c r="AM25" s="114" t="s">
        <v>233</v>
      </c>
      <c r="AN25" s="114" t="s">
        <v>233</v>
      </c>
      <c r="AO25" s="114" t="s">
        <v>233</v>
      </c>
      <c r="AP25" s="114" t="s">
        <v>233</v>
      </c>
      <c r="AQ25" s="114" t="s">
        <v>233</v>
      </c>
      <c r="AR25" s="114" t="s">
        <v>233</v>
      </c>
      <c r="AS25" s="114" t="s">
        <v>233</v>
      </c>
      <c r="AT25" s="114" t="s">
        <v>233</v>
      </c>
      <c r="AU25" s="114"/>
      <c r="AV25" s="114"/>
      <c r="AW25" s="114"/>
      <c r="AX25" s="114"/>
      <c r="AY25" s="114"/>
    </row>
    <row r="26" spans="2:51" ht="15.75">
      <c r="B26" s="123">
        <v>17</v>
      </c>
      <c r="C26" s="124" t="s">
        <v>166</v>
      </c>
      <c r="D26" s="114" t="s">
        <v>233</v>
      </c>
      <c r="E26" s="114" t="s">
        <v>233</v>
      </c>
      <c r="F26" s="114" t="s">
        <v>233</v>
      </c>
      <c r="G26" s="114" t="s">
        <v>232</v>
      </c>
      <c r="H26" s="114" t="s">
        <v>232</v>
      </c>
      <c r="I26" s="114" t="s">
        <v>232</v>
      </c>
      <c r="J26" s="114" t="s">
        <v>232</v>
      </c>
      <c r="K26" s="114" t="s">
        <v>232</v>
      </c>
      <c r="L26" s="114" t="s">
        <v>232</v>
      </c>
      <c r="M26" s="114" t="s">
        <v>232</v>
      </c>
      <c r="N26" s="114" t="s">
        <v>232</v>
      </c>
      <c r="O26" s="114" t="s">
        <v>233</v>
      </c>
      <c r="P26" s="114" t="s">
        <v>233</v>
      </c>
      <c r="Q26" s="114" t="s">
        <v>233</v>
      </c>
      <c r="R26" s="114" t="s">
        <v>233</v>
      </c>
      <c r="S26" s="114" t="s">
        <v>232</v>
      </c>
      <c r="T26" s="114" t="s">
        <v>232</v>
      </c>
      <c r="U26" s="114" t="s">
        <v>232</v>
      </c>
      <c r="V26" s="114" t="s">
        <v>232</v>
      </c>
      <c r="W26" s="114" t="s">
        <v>232</v>
      </c>
      <c r="X26" s="114" t="s">
        <v>232</v>
      </c>
      <c r="Y26" s="114" t="s">
        <v>232</v>
      </c>
      <c r="Z26" s="114" t="s">
        <v>233</v>
      </c>
      <c r="AA26" s="114" t="s">
        <v>233</v>
      </c>
      <c r="AB26" s="114" t="s">
        <v>233</v>
      </c>
      <c r="AC26" s="114" t="s">
        <v>233</v>
      </c>
      <c r="AD26" s="114" t="s">
        <v>232</v>
      </c>
      <c r="AE26" s="114" t="s">
        <v>233</v>
      </c>
      <c r="AF26" s="114" t="s">
        <v>233</v>
      </c>
      <c r="AG26" s="114" t="s">
        <v>233</v>
      </c>
      <c r="AH26" s="114" t="s">
        <v>232</v>
      </c>
      <c r="AI26" s="114" t="s">
        <v>232</v>
      </c>
      <c r="AJ26" s="114" t="s">
        <v>233</v>
      </c>
      <c r="AK26" s="114" t="s">
        <v>233</v>
      </c>
      <c r="AL26" s="114" t="s">
        <v>233</v>
      </c>
      <c r="AM26" s="114" t="s">
        <v>233</v>
      </c>
      <c r="AN26" s="114" t="s">
        <v>233</v>
      </c>
      <c r="AO26" s="114" t="s">
        <v>233</v>
      </c>
      <c r="AP26" s="114" t="s">
        <v>232</v>
      </c>
      <c r="AQ26" s="114" t="s">
        <v>232</v>
      </c>
      <c r="AR26" s="114" t="s">
        <v>232</v>
      </c>
      <c r="AS26" s="114" t="s">
        <v>232</v>
      </c>
      <c r="AT26" s="114" t="s">
        <v>232</v>
      </c>
      <c r="AU26" s="114"/>
      <c r="AV26" s="114"/>
      <c r="AW26" s="114"/>
      <c r="AX26" s="114"/>
      <c r="AY26" s="114"/>
    </row>
    <row r="27" spans="2:51" ht="15.75">
      <c r="B27" s="123">
        <v>18</v>
      </c>
      <c r="C27" s="124" t="s">
        <v>167</v>
      </c>
      <c r="D27" s="114" t="s">
        <v>233</v>
      </c>
      <c r="E27" s="114" t="s">
        <v>233</v>
      </c>
      <c r="F27" s="114" t="s">
        <v>233</v>
      </c>
      <c r="G27" s="114" t="s">
        <v>232</v>
      </c>
      <c r="H27" s="114" t="s">
        <v>232</v>
      </c>
      <c r="I27" s="114" t="s">
        <v>232</v>
      </c>
      <c r="J27" s="114" t="s">
        <v>233</v>
      </c>
      <c r="K27" s="114" t="s">
        <v>233</v>
      </c>
      <c r="L27" s="114" t="s">
        <v>233</v>
      </c>
      <c r="M27" s="114" t="s">
        <v>233</v>
      </c>
      <c r="N27" s="114" t="s">
        <v>233</v>
      </c>
      <c r="O27" s="114" t="s">
        <v>233</v>
      </c>
      <c r="P27" s="114" t="s">
        <v>233</v>
      </c>
      <c r="Q27" s="114" t="s">
        <v>233</v>
      </c>
      <c r="R27" s="114" t="s">
        <v>233</v>
      </c>
      <c r="S27" s="114" t="s">
        <v>232</v>
      </c>
      <c r="T27" s="114" t="s">
        <v>233</v>
      </c>
      <c r="U27" s="114" t="s">
        <v>232</v>
      </c>
      <c r="V27" s="114" t="s">
        <v>232</v>
      </c>
      <c r="W27" s="114" t="s">
        <v>233</v>
      </c>
      <c r="X27" s="114" t="s">
        <v>232</v>
      </c>
      <c r="Y27" s="114" t="s">
        <v>232</v>
      </c>
      <c r="Z27" s="114" t="s">
        <v>233</v>
      </c>
      <c r="AA27" s="114" t="s">
        <v>233</v>
      </c>
      <c r="AB27" s="114" t="s">
        <v>233</v>
      </c>
      <c r="AC27" s="114" t="s">
        <v>233</v>
      </c>
      <c r="AD27" s="114" t="s">
        <v>232</v>
      </c>
      <c r="AE27" s="114" t="s">
        <v>233</v>
      </c>
      <c r="AF27" s="114" t="s">
        <v>233</v>
      </c>
      <c r="AG27" s="114" t="s">
        <v>233</v>
      </c>
      <c r="AH27" s="114" t="s">
        <v>233</v>
      </c>
      <c r="AI27" s="114" t="s">
        <v>233</v>
      </c>
      <c r="AJ27" s="114" t="s">
        <v>233</v>
      </c>
      <c r="AK27" s="114" t="s">
        <v>233</v>
      </c>
      <c r="AL27" s="114" t="s">
        <v>233</v>
      </c>
      <c r="AM27" s="114" t="s">
        <v>233</v>
      </c>
      <c r="AN27" s="114" t="s">
        <v>233</v>
      </c>
      <c r="AO27" s="114" t="s">
        <v>233</v>
      </c>
      <c r="AP27" s="114" t="s">
        <v>232</v>
      </c>
      <c r="AQ27" s="114" t="s">
        <v>232</v>
      </c>
      <c r="AR27" s="114" t="s">
        <v>233</v>
      </c>
      <c r="AS27" s="114" t="s">
        <v>233</v>
      </c>
      <c r="AT27" s="114" t="s">
        <v>233</v>
      </c>
      <c r="AU27" s="114"/>
      <c r="AV27" s="114"/>
      <c r="AW27" s="114"/>
      <c r="AX27" s="114"/>
      <c r="AY27" s="114"/>
    </row>
    <row r="28" spans="2:51" ht="16.5" thickBot="1">
      <c r="B28" s="125">
        <v>19</v>
      </c>
      <c r="C28" s="126" t="s">
        <v>168</v>
      </c>
      <c r="D28" s="115" t="s">
        <v>233</v>
      </c>
      <c r="E28" s="115" t="s">
        <v>233</v>
      </c>
      <c r="F28" s="115" t="s">
        <v>233</v>
      </c>
      <c r="G28" s="115" t="s">
        <v>233</v>
      </c>
      <c r="H28" s="115" t="s">
        <v>233</v>
      </c>
      <c r="I28" s="115" t="s">
        <v>233</v>
      </c>
      <c r="J28" s="115" t="s">
        <v>233</v>
      </c>
      <c r="K28" s="115" t="s">
        <v>233</v>
      </c>
      <c r="L28" s="115" t="s">
        <v>233</v>
      </c>
      <c r="M28" s="115" t="s">
        <v>233</v>
      </c>
      <c r="N28" s="115" t="s">
        <v>233</v>
      </c>
      <c r="O28" s="115" t="s">
        <v>233</v>
      </c>
      <c r="P28" s="115" t="s">
        <v>233</v>
      </c>
      <c r="Q28" s="115" t="s">
        <v>233</v>
      </c>
      <c r="R28" s="115" t="s">
        <v>233</v>
      </c>
      <c r="S28" s="115" t="s">
        <v>233</v>
      </c>
      <c r="T28" s="115" t="s">
        <v>233</v>
      </c>
      <c r="U28" s="115" t="s">
        <v>233</v>
      </c>
      <c r="V28" s="115" t="s">
        <v>233</v>
      </c>
      <c r="W28" s="115" t="s">
        <v>233</v>
      </c>
      <c r="X28" s="115" t="s">
        <v>233</v>
      </c>
      <c r="Y28" s="115" t="s">
        <v>233</v>
      </c>
      <c r="Z28" s="115" t="s">
        <v>233</v>
      </c>
      <c r="AA28" s="115" t="s">
        <v>233</v>
      </c>
      <c r="AB28" s="115" t="s">
        <v>233</v>
      </c>
      <c r="AC28" s="115" t="s">
        <v>233</v>
      </c>
      <c r="AD28" s="115" t="s">
        <v>233</v>
      </c>
      <c r="AE28" s="115" t="s">
        <v>233</v>
      </c>
      <c r="AF28" s="115" t="s">
        <v>233</v>
      </c>
      <c r="AG28" s="115" t="s">
        <v>233</v>
      </c>
      <c r="AH28" s="115" t="s">
        <v>233</v>
      </c>
      <c r="AI28" s="115" t="s">
        <v>233</v>
      </c>
      <c r="AJ28" s="115" t="s">
        <v>233</v>
      </c>
      <c r="AK28" s="115" t="s">
        <v>233</v>
      </c>
      <c r="AL28" s="115" t="s">
        <v>233</v>
      </c>
      <c r="AM28" s="115" t="s">
        <v>233</v>
      </c>
      <c r="AN28" s="115" t="s">
        <v>233</v>
      </c>
      <c r="AO28" s="115" t="s">
        <v>233</v>
      </c>
      <c r="AP28" s="115" t="s">
        <v>233</v>
      </c>
      <c r="AQ28" s="115" t="s">
        <v>233</v>
      </c>
      <c r="AR28" s="115" t="s">
        <v>233</v>
      </c>
      <c r="AS28" s="115" t="s">
        <v>233</v>
      </c>
      <c r="AT28" s="115" t="s">
        <v>233</v>
      </c>
      <c r="AU28" s="115"/>
      <c r="AV28" s="115"/>
      <c r="AW28" s="115"/>
      <c r="AX28" s="115"/>
      <c r="AY28" s="115"/>
    </row>
    <row r="29" spans="2:51" ht="21" thickBot="1">
      <c r="B29" s="267" t="s">
        <v>235</v>
      </c>
      <c r="C29" s="268"/>
      <c r="D29" s="127" t="str">
        <f>IF(D$30=0,"",IF(D$25="SI","Catastrófico",IF(D$30&lt;6,"Moderado",IF(D$30&lt;12,"Mayor",IF(D$30&lt;20,"Catastrófico","")))))</f>
        <v>Mayor</v>
      </c>
      <c r="E29" s="127" t="str">
        <f aca="true" t="shared" si="0" ref="E29:AY29">IF(E$30=0,"",IF(E$25="SI","Catastrófico",IF(E$30&lt;6,"Moderado",IF(E$30&lt;12,"Mayor",IF(E$30&lt;20,"Catastrófico","")))))</f>
        <v>Mayor</v>
      </c>
      <c r="F29" s="127" t="str">
        <f t="shared" si="0"/>
        <v>Mayor</v>
      </c>
      <c r="G29" s="127" t="str">
        <f t="shared" si="0"/>
        <v>Mayor</v>
      </c>
      <c r="H29" s="127" t="str">
        <f t="shared" si="0"/>
        <v>Mayor</v>
      </c>
      <c r="I29" s="127" t="str">
        <f t="shared" si="0"/>
        <v>Mayor</v>
      </c>
      <c r="J29" s="127" t="str">
        <f t="shared" si="0"/>
        <v>Mayor</v>
      </c>
      <c r="K29" s="127" t="str">
        <f t="shared" si="0"/>
        <v>Mayor</v>
      </c>
      <c r="L29" s="127" t="str">
        <f t="shared" si="0"/>
        <v>Mayor</v>
      </c>
      <c r="M29" s="127" t="str">
        <f t="shared" si="0"/>
        <v>Catastrófico</v>
      </c>
      <c r="N29" s="127" t="str">
        <f t="shared" si="0"/>
        <v>Mayor</v>
      </c>
      <c r="O29" s="127" t="str">
        <f t="shared" si="0"/>
        <v>Mayor</v>
      </c>
      <c r="P29" s="127" t="str">
        <f t="shared" si="0"/>
        <v>Mayor</v>
      </c>
      <c r="Q29" s="127" t="str">
        <f t="shared" si="0"/>
        <v>Mayor</v>
      </c>
      <c r="R29" s="127" t="str">
        <f t="shared" si="0"/>
        <v>Mayor</v>
      </c>
      <c r="S29" s="127" t="str">
        <f t="shared" si="0"/>
        <v>Catastrófico</v>
      </c>
      <c r="T29" s="127" t="str">
        <f t="shared" si="0"/>
        <v>Mayor</v>
      </c>
      <c r="U29" s="127" t="str">
        <f t="shared" si="0"/>
        <v>Catastrófico</v>
      </c>
      <c r="V29" s="127" t="str">
        <f t="shared" si="0"/>
        <v>Catastrófico</v>
      </c>
      <c r="W29" s="127" t="str">
        <f t="shared" si="0"/>
        <v>Mayor</v>
      </c>
      <c r="X29" s="127" t="str">
        <f t="shared" si="0"/>
        <v>Catastrófico</v>
      </c>
      <c r="Y29" s="127" t="str">
        <f t="shared" si="0"/>
        <v>Catastrófico</v>
      </c>
      <c r="Z29" s="127" t="str">
        <f t="shared" si="0"/>
        <v>Mayor</v>
      </c>
      <c r="AA29" s="127" t="str">
        <f t="shared" si="0"/>
        <v>Mayor</v>
      </c>
      <c r="AB29" s="127" t="str">
        <f t="shared" si="0"/>
        <v>Mayor</v>
      </c>
      <c r="AC29" s="127" t="str">
        <f t="shared" si="0"/>
        <v>Mayor</v>
      </c>
      <c r="AD29" s="127" t="str">
        <f t="shared" si="0"/>
        <v>Catastrófico</v>
      </c>
      <c r="AE29" s="127" t="str">
        <f t="shared" si="0"/>
        <v>Mayor</v>
      </c>
      <c r="AF29" s="127" t="str">
        <f t="shared" si="0"/>
        <v>Mayor</v>
      </c>
      <c r="AG29" s="127" t="str">
        <f t="shared" si="0"/>
        <v>Mayor</v>
      </c>
      <c r="AH29" s="127" t="str">
        <f t="shared" si="0"/>
        <v>Catastrófico</v>
      </c>
      <c r="AI29" s="127" t="str">
        <f t="shared" si="0"/>
        <v>Catastrófico</v>
      </c>
      <c r="AJ29" s="127" t="str">
        <f t="shared" si="0"/>
        <v>Mayor</v>
      </c>
      <c r="AK29" s="127" t="str">
        <f t="shared" si="0"/>
        <v>Mayor</v>
      </c>
      <c r="AL29" s="127" t="str">
        <f t="shared" si="0"/>
        <v>Mayor</v>
      </c>
      <c r="AM29" s="127" t="str">
        <f t="shared" si="0"/>
        <v>Mayor</v>
      </c>
      <c r="AN29" s="127" t="str">
        <f t="shared" si="0"/>
        <v>Mayor</v>
      </c>
      <c r="AO29" s="127" t="str">
        <f t="shared" si="0"/>
        <v>Mayor</v>
      </c>
      <c r="AP29" s="127" t="str">
        <f t="shared" si="0"/>
        <v>Mayor</v>
      </c>
      <c r="AQ29" s="127" t="str">
        <f t="shared" si="0"/>
        <v>Catastrófico</v>
      </c>
      <c r="AR29" s="127" t="str">
        <f t="shared" si="0"/>
        <v>Moderado</v>
      </c>
      <c r="AS29" s="127" t="str">
        <f t="shared" si="0"/>
        <v>Mayor</v>
      </c>
      <c r="AT29" s="127" t="str">
        <f t="shared" si="0"/>
        <v>Mayor</v>
      </c>
      <c r="AU29" s="127">
        <f t="shared" si="0"/>
      </c>
      <c r="AV29" s="127">
        <f t="shared" si="0"/>
      </c>
      <c r="AW29" s="127">
        <f t="shared" si="0"/>
      </c>
      <c r="AX29" s="127">
        <f t="shared" si="0"/>
      </c>
      <c r="AY29" s="127">
        <f t="shared" si="0"/>
      </c>
    </row>
    <row r="30" spans="2:51" ht="15.75">
      <c r="B30" s="263" t="s">
        <v>169</v>
      </c>
      <c r="C30" s="264"/>
      <c r="D30" s="128">
        <f aca="true" t="shared" si="1" ref="D30:N30">COUNTIF(D10:D28,"SI")</f>
        <v>8</v>
      </c>
      <c r="E30" s="128">
        <f t="shared" si="1"/>
        <v>11</v>
      </c>
      <c r="F30" s="128">
        <f t="shared" si="1"/>
        <v>10</v>
      </c>
      <c r="G30" s="128">
        <f t="shared" si="1"/>
        <v>8</v>
      </c>
      <c r="H30" s="128">
        <f t="shared" si="1"/>
        <v>10</v>
      </c>
      <c r="I30" s="128">
        <f t="shared" si="1"/>
        <v>11</v>
      </c>
      <c r="J30" s="128">
        <f t="shared" si="1"/>
        <v>8</v>
      </c>
      <c r="K30" s="128">
        <f t="shared" si="1"/>
        <v>10</v>
      </c>
      <c r="L30" s="128">
        <f t="shared" si="1"/>
        <v>11</v>
      </c>
      <c r="M30" s="128">
        <f t="shared" si="1"/>
        <v>16</v>
      </c>
      <c r="N30" s="128">
        <f t="shared" si="1"/>
        <v>9</v>
      </c>
      <c r="O30" s="128">
        <f aca="true" t="shared" si="2" ref="O30:AY30">COUNTIF(O10:O28,"SI")</f>
        <v>10</v>
      </c>
      <c r="P30" s="128">
        <f t="shared" si="2"/>
        <v>11</v>
      </c>
      <c r="Q30" s="128">
        <f t="shared" si="2"/>
        <v>10</v>
      </c>
      <c r="R30" s="128">
        <f t="shared" si="2"/>
        <v>10</v>
      </c>
      <c r="S30" s="128">
        <f t="shared" si="2"/>
        <v>17</v>
      </c>
      <c r="T30" s="128">
        <f t="shared" si="2"/>
        <v>9</v>
      </c>
      <c r="U30" s="128">
        <f t="shared" si="2"/>
        <v>15</v>
      </c>
      <c r="V30" s="128">
        <f t="shared" si="2"/>
        <v>15</v>
      </c>
      <c r="W30" s="128">
        <f t="shared" si="2"/>
        <v>11</v>
      </c>
      <c r="X30" s="128">
        <f t="shared" si="2"/>
        <v>16</v>
      </c>
      <c r="Y30" s="128">
        <f t="shared" si="2"/>
        <v>16</v>
      </c>
      <c r="Z30" s="128">
        <f t="shared" si="2"/>
        <v>11</v>
      </c>
      <c r="AA30" s="128">
        <f t="shared" si="2"/>
        <v>8</v>
      </c>
      <c r="AB30" s="128">
        <f t="shared" si="2"/>
        <v>8</v>
      </c>
      <c r="AC30" s="128">
        <f t="shared" si="2"/>
        <v>8</v>
      </c>
      <c r="AD30" s="128">
        <f t="shared" si="2"/>
        <v>16</v>
      </c>
      <c r="AE30" s="128">
        <f t="shared" si="2"/>
        <v>8</v>
      </c>
      <c r="AF30" s="128">
        <f t="shared" si="2"/>
        <v>11</v>
      </c>
      <c r="AG30" s="128">
        <f t="shared" si="2"/>
        <v>11</v>
      </c>
      <c r="AH30" s="128">
        <f t="shared" si="2"/>
        <v>14</v>
      </c>
      <c r="AI30" s="128">
        <f t="shared" si="2"/>
        <v>12</v>
      </c>
      <c r="AJ30" s="128">
        <f t="shared" si="2"/>
        <v>10</v>
      </c>
      <c r="AK30" s="128">
        <f t="shared" si="2"/>
        <v>10</v>
      </c>
      <c r="AL30" s="128">
        <f t="shared" si="2"/>
        <v>9</v>
      </c>
      <c r="AM30" s="128">
        <f t="shared" si="2"/>
        <v>9</v>
      </c>
      <c r="AN30" s="128">
        <f t="shared" si="2"/>
        <v>10</v>
      </c>
      <c r="AO30" s="128">
        <f t="shared" si="2"/>
        <v>10</v>
      </c>
      <c r="AP30" s="128">
        <f t="shared" si="2"/>
        <v>11</v>
      </c>
      <c r="AQ30" s="128">
        <f t="shared" si="2"/>
        <v>17</v>
      </c>
      <c r="AR30" s="128">
        <f t="shared" si="2"/>
        <v>5</v>
      </c>
      <c r="AS30" s="128">
        <f t="shared" si="2"/>
        <v>10</v>
      </c>
      <c r="AT30" s="128">
        <f t="shared" si="2"/>
        <v>7</v>
      </c>
      <c r="AU30" s="128">
        <f t="shared" si="2"/>
        <v>0</v>
      </c>
      <c r="AV30" s="128">
        <f t="shared" si="2"/>
        <v>0</v>
      </c>
      <c r="AW30" s="128">
        <f t="shared" si="2"/>
        <v>0</v>
      </c>
      <c r="AX30" s="128">
        <f t="shared" si="2"/>
        <v>0</v>
      </c>
      <c r="AY30" s="128">
        <f t="shared" si="2"/>
        <v>0</v>
      </c>
    </row>
    <row r="31" spans="2:51" ht="16.5" thickBot="1">
      <c r="B31" s="265" t="s">
        <v>170</v>
      </c>
      <c r="C31" s="266"/>
      <c r="D31" s="129">
        <f aca="true" t="shared" si="3" ref="D31:N31">COUNTIF(D11:D30,"NO")</f>
        <v>11</v>
      </c>
      <c r="E31" s="129">
        <f t="shared" si="3"/>
        <v>8</v>
      </c>
      <c r="F31" s="129">
        <f t="shared" si="3"/>
        <v>9</v>
      </c>
      <c r="G31" s="129">
        <f t="shared" si="3"/>
        <v>11</v>
      </c>
      <c r="H31" s="129">
        <f t="shared" si="3"/>
        <v>9</v>
      </c>
      <c r="I31" s="129">
        <f t="shared" si="3"/>
        <v>8</v>
      </c>
      <c r="J31" s="129">
        <f t="shared" si="3"/>
        <v>11</v>
      </c>
      <c r="K31" s="129">
        <f t="shared" si="3"/>
        <v>9</v>
      </c>
      <c r="L31" s="129">
        <f t="shared" si="3"/>
        <v>8</v>
      </c>
      <c r="M31" s="129">
        <f t="shared" si="3"/>
        <v>3</v>
      </c>
      <c r="N31" s="129">
        <f t="shared" si="3"/>
        <v>10</v>
      </c>
      <c r="O31" s="129">
        <f aca="true" t="shared" si="4" ref="O31:AY31">COUNTIF(O11:O30,"NO")</f>
        <v>9</v>
      </c>
      <c r="P31" s="129">
        <f t="shared" si="4"/>
        <v>8</v>
      </c>
      <c r="Q31" s="129">
        <f t="shared" si="4"/>
        <v>9</v>
      </c>
      <c r="R31" s="129">
        <f t="shared" si="4"/>
        <v>9</v>
      </c>
      <c r="S31" s="129">
        <f t="shared" si="4"/>
        <v>2</v>
      </c>
      <c r="T31" s="129">
        <f t="shared" si="4"/>
        <v>10</v>
      </c>
      <c r="U31" s="129">
        <f t="shared" si="4"/>
        <v>4</v>
      </c>
      <c r="V31" s="129">
        <f t="shared" si="4"/>
        <v>4</v>
      </c>
      <c r="W31" s="129">
        <f t="shared" si="4"/>
        <v>8</v>
      </c>
      <c r="X31" s="129">
        <f t="shared" si="4"/>
        <v>3</v>
      </c>
      <c r="Y31" s="129">
        <f t="shared" si="4"/>
        <v>3</v>
      </c>
      <c r="Z31" s="129">
        <f t="shared" si="4"/>
        <v>8</v>
      </c>
      <c r="AA31" s="129">
        <f t="shared" si="4"/>
        <v>11</v>
      </c>
      <c r="AB31" s="129">
        <f t="shared" si="4"/>
        <v>11</v>
      </c>
      <c r="AC31" s="129">
        <f t="shared" si="4"/>
        <v>11</v>
      </c>
      <c r="AD31" s="129">
        <f t="shared" si="4"/>
        <v>3</v>
      </c>
      <c r="AE31" s="129">
        <f t="shared" si="4"/>
        <v>11</v>
      </c>
      <c r="AF31" s="129">
        <f t="shared" si="4"/>
        <v>8</v>
      </c>
      <c r="AG31" s="129">
        <f t="shared" si="4"/>
        <v>8</v>
      </c>
      <c r="AH31" s="129">
        <f t="shared" si="4"/>
        <v>5</v>
      </c>
      <c r="AI31" s="129">
        <f t="shared" si="4"/>
        <v>7</v>
      </c>
      <c r="AJ31" s="129">
        <f t="shared" si="4"/>
        <v>9</v>
      </c>
      <c r="AK31" s="129">
        <f t="shared" si="4"/>
        <v>9</v>
      </c>
      <c r="AL31" s="129">
        <f t="shared" si="4"/>
        <v>10</v>
      </c>
      <c r="AM31" s="129">
        <f t="shared" si="4"/>
        <v>10</v>
      </c>
      <c r="AN31" s="129">
        <f t="shared" si="4"/>
        <v>9</v>
      </c>
      <c r="AO31" s="129">
        <f t="shared" si="4"/>
        <v>9</v>
      </c>
      <c r="AP31" s="129">
        <f t="shared" si="4"/>
        <v>7</v>
      </c>
      <c r="AQ31" s="129">
        <f t="shared" si="4"/>
        <v>2</v>
      </c>
      <c r="AR31" s="129">
        <f t="shared" si="4"/>
        <v>13</v>
      </c>
      <c r="AS31" s="129">
        <f t="shared" si="4"/>
        <v>9</v>
      </c>
      <c r="AT31" s="129">
        <f t="shared" si="4"/>
        <v>11</v>
      </c>
      <c r="AU31" s="129">
        <f t="shared" si="4"/>
        <v>0</v>
      </c>
      <c r="AV31" s="129">
        <f t="shared" si="4"/>
        <v>0</v>
      </c>
      <c r="AW31" s="129">
        <f t="shared" si="4"/>
        <v>0</v>
      </c>
      <c r="AX31" s="129">
        <f t="shared" si="4"/>
        <v>0</v>
      </c>
      <c r="AY31" s="129">
        <f t="shared" si="4"/>
        <v>0</v>
      </c>
    </row>
    <row r="32" ht="15.75" thickBot="1"/>
    <row r="33" spans="2:5" ht="91.5" customHeight="1" thickBot="1">
      <c r="B33" s="251" t="s">
        <v>171</v>
      </c>
      <c r="C33" s="252"/>
      <c r="D33" s="252"/>
      <c r="E33" s="253"/>
    </row>
    <row r="34" spans="2:5" ht="15">
      <c r="B34" s="130" t="s">
        <v>172</v>
      </c>
      <c r="C34" s="254" t="s">
        <v>173</v>
      </c>
      <c r="D34" s="255"/>
      <c r="E34" s="256"/>
    </row>
    <row r="35" spans="2:5" ht="15">
      <c r="B35" s="131" t="s">
        <v>174</v>
      </c>
      <c r="C35" s="257" t="s">
        <v>175</v>
      </c>
      <c r="D35" s="258"/>
      <c r="E35" s="259"/>
    </row>
    <row r="36" spans="2:5" ht="22.5">
      <c r="B36" s="131" t="s">
        <v>176</v>
      </c>
      <c r="C36" s="257" t="s">
        <v>177</v>
      </c>
      <c r="D36" s="258"/>
      <c r="E36" s="259"/>
    </row>
    <row r="38" spans="1:13" ht="15">
      <c r="A38" s="150" t="s">
        <v>223</v>
      </c>
      <c r="B38" s="150"/>
      <c r="C38" s="150"/>
      <c r="D38" s="150"/>
      <c r="E38" s="150"/>
      <c r="F38" s="150" t="s">
        <v>213</v>
      </c>
      <c r="G38" s="150"/>
      <c r="H38" s="96"/>
      <c r="I38" s="96"/>
      <c r="J38" s="150" t="s">
        <v>214</v>
      </c>
      <c r="K38" s="150"/>
      <c r="L38" s="150" t="s">
        <v>215</v>
      </c>
      <c r="M38" s="150"/>
    </row>
    <row r="39" spans="1:13" ht="15">
      <c r="A39" s="97" t="s">
        <v>216</v>
      </c>
      <c r="B39" s="96" t="s">
        <v>217</v>
      </c>
      <c r="C39" s="150" t="s">
        <v>218</v>
      </c>
      <c r="D39" s="150"/>
      <c r="E39" s="150"/>
      <c r="F39" s="240" t="s">
        <v>219</v>
      </c>
      <c r="G39" s="240"/>
      <c r="H39" s="98"/>
      <c r="I39" s="98"/>
      <c r="J39" s="240" t="s">
        <v>219</v>
      </c>
      <c r="K39" s="240"/>
      <c r="L39" s="240" t="s">
        <v>219</v>
      </c>
      <c r="M39" s="240"/>
    </row>
    <row r="40" spans="1:13" ht="15">
      <c r="A40" s="151"/>
      <c r="B40" s="241"/>
      <c r="C40" s="153"/>
      <c r="D40" s="153"/>
      <c r="E40" s="153"/>
      <c r="F40" s="240" t="s">
        <v>220</v>
      </c>
      <c r="G40" s="240"/>
      <c r="H40" s="98"/>
      <c r="I40" s="98"/>
      <c r="J40" s="240" t="s">
        <v>220</v>
      </c>
      <c r="K40" s="240"/>
      <c r="L40" s="240" t="s">
        <v>221</v>
      </c>
      <c r="M40" s="240"/>
    </row>
    <row r="41" spans="1:13" ht="15">
      <c r="A41" s="151"/>
      <c r="B41" s="242"/>
      <c r="C41" s="153"/>
      <c r="D41" s="153"/>
      <c r="E41" s="153"/>
      <c r="F41" s="240" t="s">
        <v>222</v>
      </c>
      <c r="G41" s="240"/>
      <c r="H41" s="98"/>
      <c r="I41" s="98"/>
      <c r="J41" s="240" t="s">
        <v>222</v>
      </c>
      <c r="K41" s="240"/>
      <c r="L41" s="240" t="s">
        <v>222</v>
      </c>
      <c r="M41" s="240"/>
    </row>
  </sheetData>
  <sheetProtection formatCells="0" formatColumns="0" formatRows="0" insertColumns="0" insertRows="0" insertHyperlinks="0" deleteColumns="0" deleteRows="0" sort="0" autoFilter="0" pivotTables="0"/>
  <protectedRanges>
    <protectedRange sqref="F39:M41" name="Rango4_2"/>
    <protectedRange sqref="A40:E40" name="Rango3_2"/>
  </protectedRanges>
  <mergeCells count="34">
    <mergeCell ref="C35:E35"/>
    <mergeCell ref="C36:E36"/>
    <mergeCell ref="D7:AY7"/>
    <mergeCell ref="B30:C30"/>
    <mergeCell ref="B31:C31"/>
    <mergeCell ref="B29:C29"/>
    <mergeCell ref="L38:M38"/>
    <mergeCell ref="C6:AY6"/>
    <mergeCell ref="C1:M1"/>
    <mergeCell ref="C2:M2"/>
    <mergeCell ref="D3:F3"/>
    <mergeCell ref="G3:J3"/>
    <mergeCell ref="K3:M3"/>
    <mergeCell ref="N1:AY3"/>
    <mergeCell ref="B33:E33"/>
    <mergeCell ref="C34:E34"/>
    <mergeCell ref="C39:E39"/>
    <mergeCell ref="F39:G39"/>
    <mergeCell ref="J39:K39"/>
    <mergeCell ref="L39:M39"/>
    <mergeCell ref="L40:M40"/>
    <mergeCell ref="A1:B3"/>
    <mergeCell ref="A4:AY4"/>
    <mergeCell ref="A38:E38"/>
    <mergeCell ref="F38:G38"/>
    <mergeCell ref="J38:K38"/>
    <mergeCell ref="F41:G41"/>
    <mergeCell ref="J41:K41"/>
    <mergeCell ref="L41:M41"/>
    <mergeCell ref="A40:A41"/>
    <mergeCell ref="B40:B41"/>
    <mergeCell ref="C40:E41"/>
    <mergeCell ref="F40:G40"/>
    <mergeCell ref="J40:K40"/>
  </mergeCells>
  <conditionalFormatting sqref="B33">
    <cfRule type="cellIs" priority="16" dxfId="18" operator="between">
      <formula>1</formula>
      <formula>5</formula>
    </cfRule>
  </conditionalFormatting>
  <printOptions/>
  <pageMargins left="0.7" right="0.7" top="0.75" bottom="0.75" header="0.3" footer="0.3"/>
  <pageSetup orientation="portrait" r:id="rId2"/>
  <drawing r:id="rId1"/>
</worksheet>
</file>

<file path=xl/worksheets/sheet3.xml><?xml version="1.0" encoding="utf-8"?>
<worksheet xmlns="http://schemas.openxmlformats.org/spreadsheetml/2006/main" xmlns:r="http://schemas.openxmlformats.org/officeDocument/2006/relationships">
  <dimension ref="A1:AX22"/>
  <sheetViews>
    <sheetView zoomScalePageLayoutView="0" workbookViewId="0" topLeftCell="E1">
      <selection activeCell="N2" sqref="N2"/>
    </sheetView>
  </sheetViews>
  <sheetFormatPr defaultColWidth="11.421875" defaultRowHeight="15"/>
  <cols>
    <col min="1" max="1" width="67.421875" style="0" customWidth="1"/>
    <col min="2" max="2" width="42.421875" style="0" bestFit="1" customWidth="1"/>
    <col min="3" max="4" width="37.7109375" style="0" customWidth="1"/>
    <col min="5" max="5" width="38.00390625" style="0" customWidth="1"/>
    <col min="6" max="7" width="37.7109375" style="0" customWidth="1"/>
    <col min="8" max="10" width="15.7109375" style="0" customWidth="1"/>
    <col min="11" max="11" width="10.421875" style="0" bestFit="1" customWidth="1"/>
    <col min="12" max="12" width="12.140625" style="0" bestFit="1" customWidth="1"/>
    <col min="13" max="13" width="18.28125" style="0" bestFit="1" customWidth="1"/>
    <col min="14" max="14" width="18.28125" style="0" customWidth="1"/>
    <col min="15" max="15" width="24.421875" style="0" bestFit="1" customWidth="1"/>
    <col min="16" max="16" width="23.8515625" style="0" customWidth="1"/>
    <col min="17" max="17" width="9.140625" style="0" bestFit="1" customWidth="1"/>
    <col min="21" max="21" width="11.8515625" style="0" bestFit="1" customWidth="1"/>
    <col min="23" max="23" width="12.7109375" style="0" customWidth="1"/>
    <col min="24" max="24" width="7.421875" style="0" customWidth="1"/>
    <col min="27" max="27" width="7.421875" style="0" customWidth="1"/>
    <col min="28" max="28" width="34.8515625" style="0" customWidth="1"/>
    <col min="29" max="29" width="13.7109375" style="0" customWidth="1"/>
    <col min="30" max="31" width="14.421875" style="0" customWidth="1"/>
    <col min="32" max="32" width="10.140625" style="0" customWidth="1"/>
    <col min="33" max="33" width="15.140625" style="0" customWidth="1"/>
    <col min="34" max="34" width="13.421875" style="0" customWidth="1"/>
    <col min="35" max="35" width="19.8515625" style="0" customWidth="1"/>
    <col min="43" max="43" width="77.7109375" style="0" customWidth="1"/>
    <col min="47" max="47" width="16.421875" style="0" bestFit="1" customWidth="1"/>
  </cols>
  <sheetData>
    <row r="1" spans="1:50" ht="38.25" customHeight="1" thickBot="1">
      <c r="A1" s="1" t="s">
        <v>11</v>
      </c>
      <c r="B1" s="1" t="s">
        <v>12</v>
      </c>
      <c r="C1" s="69" t="s">
        <v>123</v>
      </c>
      <c r="D1" s="1" t="s">
        <v>182</v>
      </c>
      <c r="E1" s="1" t="s">
        <v>1</v>
      </c>
      <c r="F1" s="1" t="s">
        <v>95</v>
      </c>
      <c r="G1" s="1" t="s">
        <v>13</v>
      </c>
      <c r="H1" s="5" t="s">
        <v>2</v>
      </c>
      <c r="I1" t="s">
        <v>6</v>
      </c>
      <c r="J1" s="5" t="s">
        <v>7</v>
      </c>
      <c r="K1" s="5" t="s">
        <v>8</v>
      </c>
      <c r="L1" s="5" t="s">
        <v>9</v>
      </c>
      <c r="M1" s="5" t="s">
        <v>10</v>
      </c>
      <c r="N1" s="5" t="s">
        <v>4</v>
      </c>
      <c r="O1" s="5" t="s">
        <v>5</v>
      </c>
      <c r="P1" s="2" t="s">
        <v>14</v>
      </c>
      <c r="Q1" s="8"/>
      <c r="R1" s="8"/>
      <c r="S1" s="10" t="s">
        <v>47</v>
      </c>
      <c r="T1" s="10" t="s">
        <v>15</v>
      </c>
      <c r="U1" s="10" t="s">
        <v>16</v>
      </c>
      <c r="V1" s="10" t="s">
        <v>17</v>
      </c>
      <c r="W1" s="10" t="s">
        <v>18</v>
      </c>
      <c r="AB1" s="270" t="s">
        <v>60</v>
      </c>
      <c r="AC1" s="271"/>
      <c r="AD1" s="271"/>
      <c r="AE1" s="272"/>
      <c r="AG1" s="277" t="s">
        <v>121</v>
      </c>
      <c r="AH1" s="278"/>
      <c r="AI1" s="278"/>
      <c r="AN1" s="279" t="s">
        <v>98</v>
      </c>
      <c r="AO1" s="280"/>
      <c r="AP1" s="280"/>
      <c r="AQ1" s="280"/>
      <c r="AR1" s="281"/>
      <c r="AX1" s="2" t="s">
        <v>231</v>
      </c>
    </row>
    <row r="2" spans="1:50" ht="31.5" thickBot="1" thickTop="1">
      <c r="A2" s="3" t="s">
        <v>247</v>
      </c>
      <c r="B2" s="3" t="s">
        <v>19</v>
      </c>
      <c r="C2" t="s">
        <v>258</v>
      </c>
      <c r="D2" t="s">
        <v>183</v>
      </c>
      <c r="E2" t="s">
        <v>196</v>
      </c>
      <c r="F2" s="24" t="s">
        <v>69</v>
      </c>
      <c r="G2" t="s">
        <v>53</v>
      </c>
      <c r="H2" s="6" t="s">
        <v>62</v>
      </c>
      <c r="I2" t="s">
        <v>80</v>
      </c>
      <c r="J2" s="6" t="s">
        <v>83</v>
      </c>
      <c r="K2" s="6" t="s">
        <v>85</v>
      </c>
      <c r="L2" s="6" t="s">
        <v>87</v>
      </c>
      <c r="M2" s="6" t="s">
        <v>89</v>
      </c>
      <c r="N2" s="6" t="s">
        <v>28</v>
      </c>
      <c r="O2" s="6" t="s">
        <v>93</v>
      </c>
      <c r="P2" t="s">
        <v>20</v>
      </c>
      <c r="Q2" s="8"/>
      <c r="R2" s="8"/>
      <c r="S2" s="8" t="str">
        <f>MID(ADDRESS(ROW(S1),COLUMN(S1),4),1,1)</f>
        <v>S</v>
      </c>
      <c r="T2" s="8" t="str">
        <f>MID(ADDRESS(ROW(T1),COLUMN(T1),4),1,1)</f>
        <v>T</v>
      </c>
      <c r="U2" s="8" t="str">
        <f>MID(ADDRESS(ROW(U1),COLUMN(U1),4),1,1)</f>
        <v>U</v>
      </c>
      <c r="V2" s="8" t="str">
        <f>MID(ADDRESS(ROW(V1),COLUMN(V1),4),1,1)</f>
        <v>V</v>
      </c>
      <c r="W2" s="8" t="str">
        <f>MID(ADDRESS(ROW(W1),COLUMN(W1),4),1,1)</f>
        <v>W</v>
      </c>
      <c r="AB2" s="39" t="s">
        <v>61</v>
      </c>
      <c r="AC2" s="20" t="s">
        <v>96</v>
      </c>
      <c r="AD2" s="20" t="s">
        <v>9</v>
      </c>
      <c r="AE2" s="32" t="s">
        <v>97</v>
      </c>
      <c r="AG2" s="20" t="s">
        <v>77</v>
      </c>
      <c r="AH2" s="20" t="s">
        <v>62</v>
      </c>
      <c r="AI2" s="20" t="s">
        <v>71</v>
      </c>
      <c r="AN2" s="282" t="s">
        <v>99</v>
      </c>
      <c r="AO2" s="283"/>
      <c r="AP2" s="283"/>
      <c r="AQ2" s="71" t="s">
        <v>100</v>
      </c>
      <c r="AR2" s="53" t="s">
        <v>101</v>
      </c>
      <c r="AX2" t="s">
        <v>232</v>
      </c>
    </row>
    <row r="3" spans="1:50" ht="45">
      <c r="A3" s="3" t="s">
        <v>248</v>
      </c>
      <c r="B3" s="3" t="s">
        <v>21</v>
      </c>
      <c r="C3" t="s">
        <v>270</v>
      </c>
      <c r="D3" t="s">
        <v>184</v>
      </c>
      <c r="E3" t="s">
        <v>197</v>
      </c>
      <c r="F3" s="38" t="s">
        <v>75</v>
      </c>
      <c r="G3" t="s">
        <v>54</v>
      </c>
      <c r="H3" s="7" t="s">
        <v>0</v>
      </c>
      <c r="I3" t="s">
        <v>81</v>
      </c>
      <c r="J3" s="7" t="s">
        <v>84</v>
      </c>
      <c r="K3" s="7" t="s">
        <v>86</v>
      </c>
      <c r="L3" s="7" t="s">
        <v>88</v>
      </c>
      <c r="M3" s="7" t="s">
        <v>90</v>
      </c>
      <c r="N3" s="7" t="s">
        <v>26</v>
      </c>
      <c r="O3" s="7" t="s">
        <v>94</v>
      </c>
      <c r="P3" t="s">
        <v>22</v>
      </c>
      <c r="Q3" s="10" t="s">
        <v>48</v>
      </c>
      <c r="R3" s="8">
        <f>ROW(Q3)</f>
        <v>3</v>
      </c>
      <c r="S3" s="9" t="s">
        <v>23</v>
      </c>
      <c r="T3" s="9" t="s">
        <v>23</v>
      </c>
      <c r="U3" s="9" t="s">
        <v>23</v>
      </c>
      <c r="V3" s="9" t="s">
        <v>23</v>
      </c>
      <c r="W3" s="9" t="s">
        <v>24</v>
      </c>
      <c r="Y3" s="11" t="s">
        <v>24</v>
      </c>
      <c r="AB3" s="40" t="s">
        <v>63</v>
      </c>
      <c r="AC3" s="21">
        <v>0.2</v>
      </c>
      <c r="AD3" s="8">
        <v>2</v>
      </c>
      <c r="AE3" s="41" t="s">
        <v>51</v>
      </c>
      <c r="AG3" s="8">
        <v>25</v>
      </c>
      <c r="AH3" s="8" t="str">
        <f>VLOOKUP(AI3,datos!$AC$2:$AE$7,3,0)</f>
        <v>Media</v>
      </c>
      <c r="AI3" s="50">
        <f>+IF(OR(AG3="",AG3=0),"",IF(AG3&lt;=datos!$AD$3,datos!$AC$3,IF(AND(AG3&gt;datos!$AD$3,AG3&lt;=datos!$AD$4),datos!$AC$4,IF(AND(AG3&gt;datos!$AD$4,AG3&lt;=datos!$AD$5),datos!$AC$5,IF(AND(AG3&gt;datos!$AD$5,AG3&lt;=datos!$AD$6),datos!$AC$6,IF(AG3&gt;datos!$AD$7,datos!$AC$7,0))))))</f>
        <v>0.6</v>
      </c>
      <c r="AN3" s="284" t="s">
        <v>102</v>
      </c>
      <c r="AO3" s="286" t="s">
        <v>6</v>
      </c>
      <c r="AP3" s="72" t="s">
        <v>80</v>
      </c>
      <c r="AQ3" s="54" t="s">
        <v>103</v>
      </c>
      <c r="AR3" s="55">
        <v>0.25</v>
      </c>
      <c r="AT3" t="s">
        <v>118</v>
      </c>
      <c r="AU3" t="s">
        <v>119</v>
      </c>
      <c r="AV3" t="s">
        <v>117</v>
      </c>
      <c r="AX3" t="s">
        <v>233</v>
      </c>
    </row>
    <row r="4" spans="1:48" ht="31.5">
      <c r="A4" s="3" t="s">
        <v>249</v>
      </c>
      <c r="B4" s="3" t="s">
        <v>25</v>
      </c>
      <c r="C4" t="s">
        <v>259</v>
      </c>
      <c r="D4" t="s">
        <v>185</v>
      </c>
      <c r="E4" t="s">
        <v>198</v>
      </c>
      <c r="F4" s="38" t="s">
        <v>76</v>
      </c>
      <c r="G4" t="s">
        <v>55</v>
      </c>
      <c r="I4" t="s">
        <v>82</v>
      </c>
      <c r="N4" s="6" t="s">
        <v>91</v>
      </c>
      <c r="P4" t="s">
        <v>26</v>
      </c>
      <c r="Q4" s="10" t="s">
        <v>49</v>
      </c>
      <c r="R4" s="8">
        <f>ROW(Q4)</f>
        <v>4</v>
      </c>
      <c r="S4" s="9" t="s">
        <v>16</v>
      </c>
      <c r="T4" s="9" t="s">
        <v>16</v>
      </c>
      <c r="U4" s="9" t="s">
        <v>23</v>
      </c>
      <c r="V4" s="9" t="s">
        <v>23</v>
      </c>
      <c r="W4" s="9" t="s">
        <v>24</v>
      </c>
      <c r="Y4" s="12" t="s">
        <v>23</v>
      </c>
      <c r="AB4" s="40" t="s">
        <v>64</v>
      </c>
      <c r="AC4" s="21">
        <v>0.4</v>
      </c>
      <c r="AD4" s="8">
        <v>24</v>
      </c>
      <c r="AE4" s="42" t="s">
        <v>50</v>
      </c>
      <c r="AH4" s="20" t="s">
        <v>71</v>
      </c>
      <c r="AI4" s="20" t="s">
        <v>122</v>
      </c>
      <c r="AN4" s="285"/>
      <c r="AO4" s="287"/>
      <c r="AP4" s="73" t="s">
        <v>81</v>
      </c>
      <c r="AQ4" s="56" t="s">
        <v>104</v>
      </c>
      <c r="AR4" s="57">
        <v>0.15</v>
      </c>
      <c r="AT4" t="s">
        <v>82</v>
      </c>
      <c r="AU4" t="s">
        <v>83</v>
      </c>
      <c r="AV4" s="61">
        <f>IF(AT4="",0,VLOOKUP(AT4,datos!$AP$3:$AR$7,3,0))+IF(AU4="",0,VLOOKUP(AU4,datos!$AP$3:$AR$7,3,0))</f>
        <v>0.35</v>
      </c>
    </row>
    <row r="5" spans="1:44" ht="32.25" thickBot="1">
      <c r="A5" s="3" t="s">
        <v>250</v>
      </c>
      <c r="B5" s="3" t="s">
        <v>27</v>
      </c>
      <c r="C5" t="s">
        <v>260</v>
      </c>
      <c r="D5" t="s">
        <v>186</v>
      </c>
      <c r="E5" t="s">
        <v>56</v>
      </c>
      <c r="F5" s="38" t="s">
        <v>72</v>
      </c>
      <c r="N5" s="7" t="s">
        <v>92</v>
      </c>
      <c r="Q5" s="10" t="s">
        <v>52</v>
      </c>
      <c r="R5" s="8">
        <f>ROW(Q5)</f>
        <v>5</v>
      </c>
      <c r="S5" s="9" t="s">
        <v>16</v>
      </c>
      <c r="T5" s="9" t="s">
        <v>16</v>
      </c>
      <c r="U5" s="9" t="s">
        <v>16</v>
      </c>
      <c r="V5" s="9" t="s">
        <v>23</v>
      </c>
      <c r="W5" s="9" t="s">
        <v>24</v>
      </c>
      <c r="Y5" s="13" t="s">
        <v>16</v>
      </c>
      <c r="AB5" s="40" t="s">
        <v>65</v>
      </c>
      <c r="AC5" s="21">
        <v>0.6</v>
      </c>
      <c r="AD5" s="8">
        <v>500</v>
      </c>
      <c r="AE5" s="43" t="s">
        <v>52</v>
      </c>
      <c r="AH5" s="62" t="str">
        <f>+IF(AI5&lt;=datos!$AC$3,datos!$AE$3,IF(AI5&lt;=datos!$AC$4,datos!$AE$4,IF(AI5&lt;=datos!$AC$5,datos!$AE$5,IF(AI5&lt;=datos!$AC$6,datos!$AE$6,IF(AI5&lt;=datos!$AC$7,datos!$AE$7,"")))))</f>
        <v>Baja</v>
      </c>
      <c r="AI5" s="62">
        <v>0.36</v>
      </c>
      <c r="AN5" s="285"/>
      <c r="AO5" s="287"/>
      <c r="AP5" s="73" t="s">
        <v>82</v>
      </c>
      <c r="AQ5" s="56" t="s">
        <v>105</v>
      </c>
      <c r="AR5" s="57">
        <v>0.1</v>
      </c>
    </row>
    <row r="6" spans="1:47" ht="47.25">
      <c r="A6" s="3"/>
      <c r="B6" s="3" t="s">
        <v>30</v>
      </c>
      <c r="C6" t="s">
        <v>261</v>
      </c>
      <c r="D6" t="s">
        <v>187</v>
      </c>
      <c r="E6" t="s">
        <v>57</v>
      </c>
      <c r="F6" s="38" t="s">
        <v>73</v>
      </c>
      <c r="Q6" s="10" t="s">
        <v>50</v>
      </c>
      <c r="R6" s="8">
        <f>ROW(Q6)</f>
        <v>6</v>
      </c>
      <c r="S6" s="9" t="s">
        <v>29</v>
      </c>
      <c r="T6" s="9" t="s">
        <v>16</v>
      </c>
      <c r="U6" s="9" t="s">
        <v>16</v>
      </c>
      <c r="V6" s="9" t="s">
        <v>23</v>
      </c>
      <c r="W6" s="9" t="s">
        <v>24</v>
      </c>
      <c r="Y6" s="14" t="s">
        <v>29</v>
      </c>
      <c r="AB6" s="40" t="s">
        <v>66</v>
      </c>
      <c r="AC6" s="21">
        <v>0.8</v>
      </c>
      <c r="AD6" s="8">
        <v>5000</v>
      </c>
      <c r="AE6" s="44" t="s">
        <v>49</v>
      </c>
      <c r="AN6" s="285"/>
      <c r="AO6" s="287" t="s">
        <v>7</v>
      </c>
      <c r="AP6" s="73" t="s">
        <v>83</v>
      </c>
      <c r="AQ6" s="56" t="s">
        <v>106</v>
      </c>
      <c r="AR6" s="57">
        <v>0.25</v>
      </c>
      <c r="AT6" s="76" t="s">
        <v>6</v>
      </c>
      <c r="AU6" s="77" t="s">
        <v>2</v>
      </c>
    </row>
    <row r="7" spans="1:47" ht="30.75" thickBot="1">
      <c r="A7" s="4"/>
      <c r="B7" s="3" t="s">
        <v>31</v>
      </c>
      <c r="C7" t="s">
        <v>262</v>
      </c>
      <c r="D7" t="s">
        <v>188</v>
      </c>
      <c r="E7" t="s">
        <v>58</v>
      </c>
      <c r="F7" s="38" t="s">
        <v>74</v>
      </c>
      <c r="N7" t="s">
        <v>271</v>
      </c>
      <c r="Q7" s="10" t="s">
        <v>51</v>
      </c>
      <c r="R7" s="8">
        <f>ROW(Q7)</f>
        <v>7</v>
      </c>
      <c r="S7" s="9" t="s">
        <v>29</v>
      </c>
      <c r="T7" s="9" t="s">
        <v>29</v>
      </c>
      <c r="U7" s="9" t="s">
        <v>16</v>
      </c>
      <c r="V7" s="9" t="s">
        <v>23</v>
      </c>
      <c r="W7" s="9" t="s">
        <v>24</v>
      </c>
      <c r="AB7" s="45" t="s">
        <v>67</v>
      </c>
      <c r="AC7" s="33">
        <v>1</v>
      </c>
      <c r="AD7" s="46">
        <v>5000</v>
      </c>
      <c r="AE7" s="47" t="s">
        <v>48</v>
      </c>
      <c r="AN7" s="285"/>
      <c r="AO7" s="287"/>
      <c r="AP7" s="73" t="s">
        <v>84</v>
      </c>
      <c r="AQ7" s="56" t="s">
        <v>107</v>
      </c>
      <c r="AR7" s="57">
        <v>0.15</v>
      </c>
      <c r="AT7" s="63" t="s">
        <v>80</v>
      </c>
      <c r="AU7" s="65" t="s">
        <v>62</v>
      </c>
    </row>
    <row r="8" spans="1:47" ht="32.25" thickBot="1">
      <c r="A8" s="4"/>
      <c r="B8" s="3" t="s">
        <v>32</v>
      </c>
      <c r="C8" s="78" t="s">
        <v>124</v>
      </c>
      <c r="D8" t="s">
        <v>189</v>
      </c>
      <c r="E8" t="s">
        <v>59</v>
      </c>
      <c r="F8" s="24" t="s">
        <v>70</v>
      </c>
      <c r="N8" t="s">
        <v>12</v>
      </c>
      <c r="AN8" s="285" t="s">
        <v>108</v>
      </c>
      <c r="AO8" s="287" t="s">
        <v>8</v>
      </c>
      <c r="AP8" s="73" t="s">
        <v>85</v>
      </c>
      <c r="AQ8" s="56" t="s">
        <v>109</v>
      </c>
      <c r="AR8" s="58" t="s">
        <v>110</v>
      </c>
      <c r="AT8" s="63" t="s">
        <v>81</v>
      </c>
      <c r="AU8" s="65" t="s">
        <v>62</v>
      </c>
    </row>
    <row r="9" spans="1:47" ht="48" thickBot="1">
      <c r="A9" s="4"/>
      <c r="B9" s="3" t="s">
        <v>33</v>
      </c>
      <c r="C9" s="3" t="s">
        <v>263</v>
      </c>
      <c r="D9" t="s">
        <v>190</v>
      </c>
      <c r="E9" s="3"/>
      <c r="F9" s="75" t="s">
        <v>144</v>
      </c>
      <c r="N9" t="s">
        <v>275</v>
      </c>
      <c r="S9" s="273" t="s">
        <v>34</v>
      </c>
      <c r="T9" s="273"/>
      <c r="U9" s="273"/>
      <c r="AB9" s="274" t="s">
        <v>68</v>
      </c>
      <c r="AC9" s="275"/>
      <c r="AD9" s="276"/>
      <c r="AN9" s="285"/>
      <c r="AO9" s="287"/>
      <c r="AP9" s="73" t="s">
        <v>86</v>
      </c>
      <c r="AQ9" s="56" t="s">
        <v>111</v>
      </c>
      <c r="AR9" s="58" t="s">
        <v>110</v>
      </c>
      <c r="AT9" s="64" t="s">
        <v>82</v>
      </c>
      <c r="AU9" s="66" t="s">
        <v>0</v>
      </c>
    </row>
    <row r="10" spans="1:44" ht="15" customHeight="1">
      <c r="A10" s="4"/>
      <c r="B10" s="3" t="s">
        <v>35</v>
      </c>
      <c r="C10" s="78" t="s">
        <v>125</v>
      </c>
      <c r="D10" t="s">
        <v>191</v>
      </c>
      <c r="F10" s="75" t="s">
        <v>179</v>
      </c>
      <c r="N10" t="s">
        <v>272</v>
      </c>
      <c r="S10" s="51" t="s">
        <v>51</v>
      </c>
      <c r="T10" s="51" t="s">
        <v>47</v>
      </c>
      <c r="U10" s="52" t="str">
        <f ca="1">_xlfn.IFERROR(INDIRECT("datos!"&amp;HLOOKUP(T10,calculo_imp,2,FALSE)&amp;VLOOKUP(S10,calculo_prob,2,FALSE)),"")</f>
        <v>Bajo</v>
      </c>
      <c r="AB10" s="23" t="s">
        <v>69</v>
      </c>
      <c r="AC10" s="24"/>
      <c r="AD10" s="25" t="s">
        <v>62</v>
      </c>
      <c r="AG10" s="20" t="s">
        <v>78</v>
      </c>
      <c r="AH10" s="20" t="s">
        <v>79</v>
      </c>
      <c r="AI10" s="20" t="s">
        <v>62</v>
      </c>
      <c r="AN10" s="285"/>
      <c r="AO10" s="287" t="s">
        <v>9</v>
      </c>
      <c r="AP10" s="73" t="s">
        <v>87</v>
      </c>
      <c r="AQ10" s="56" t="s">
        <v>112</v>
      </c>
      <c r="AR10" s="58" t="s">
        <v>110</v>
      </c>
    </row>
    <row r="11" spans="1:44" ht="45">
      <c r="A11" s="4"/>
      <c r="B11" s="3" t="s">
        <v>36</v>
      </c>
      <c r="C11" s="78" t="s">
        <v>126</v>
      </c>
      <c r="D11" t="s">
        <v>192</v>
      </c>
      <c r="F11" s="75" t="s">
        <v>145</v>
      </c>
      <c r="N11" t="s">
        <v>273</v>
      </c>
      <c r="AA11" s="22"/>
      <c r="AB11" s="26" t="s">
        <v>75</v>
      </c>
      <c r="AC11" s="15" t="s">
        <v>47</v>
      </c>
      <c r="AD11" s="34">
        <v>0.2</v>
      </c>
      <c r="AG11" s="49" t="s">
        <v>75</v>
      </c>
      <c r="AH11" s="48" t="str">
        <f>VLOOKUP(AG11,datos!$AB$10:$AD$21,2,0)</f>
        <v>Leve</v>
      </c>
      <c r="AI11" s="37">
        <f>IF(OR(AG11=datos!$AB$10,AG11=datos!$AB$16),"",VLOOKUP(AG11,datos!$AB$10:$AD$21,3,0))</f>
        <v>0.2</v>
      </c>
      <c r="AN11" s="285"/>
      <c r="AO11" s="287"/>
      <c r="AP11" s="73" t="s">
        <v>88</v>
      </c>
      <c r="AQ11" s="56" t="s">
        <v>113</v>
      </c>
      <c r="AR11" s="58" t="s">
        <v>110</v>
      </c>
    </row>
    <row r="12" spans="1:44" ht="60">
      <c r="A12" s="4"/>
      <c r="B12" s="3" t="s">
        <v>37</v>
      </c>
      <c r="C12" s="78" t="s">
        <v>127</v>
      </c>
      <c r="D12" t="s">
        <v>193</v>
      </c>
      <c r="F12" s="75" t="s">
        <v>180</v>
      </c>
      <c r="N12" t="s">
        <v>274</v>
      </c>
      <c r="AA12" s="22"/>
      <c r="AB12" s="27" t="s">
        <v>76</v>
      </c>
      <c r="AC12" s="16" t="s">
        <v>15</v>
      </c>
      <c r="AD12" s="34">
        <v>0.4</v>
      </c>
      <c r="AH12" s="20" t="s">
        <v>0</v>
      </c>
      <c r="AI12" s="20" t="s">
        <v>120</v>
      </c>
      <c r="AN12" s="285"/>
      <c r="AO12" s="287" t="s">
        <v>10</v>
      </c>
      <c r="AP12" s="73" t="s">
        <v>89</v>
      </c>
      <c r="AQ12" s="56" t="s">
        <v>114</v>
      </c>
      <c r="AR12" s="58" t="s">
        <v>110</v>
      </c>
    </row>
    <row r="13" spans="1:44" ht="45.75" thickBot="1">
      <c r="A13" s="4"/>
      <c r="B13" s="3" t="s">
        <v>38</v>
      </c>
      <c r="C13" s="68" t="s">
        <v>128</v>
      </c>
      <c r="D13" s="4"/>
      <c r="F13" s="75" t="s">
        <v>146</v>
      </c>
      <c r="AA13" s="22"/>
      <c r="AB13" s="27" t="s">
        <v>72</v>
      </c>
      <c r="AC13" s="17" t="s">
        <v>16</v>
      </c>
      <c r="AD13" s="34">
        <v>0.6</v>
      </c>
      <c r="AH13" s="62" t="str">
        <f>+IF(AI13&lt;=datos!$AD$11,datos!$AC$11,IF(AI13&lt;=datos!$AD$12,datos!$AC$12,IF(AI13&lt;=datos!$AD$13,datos!$AC$13,IF(AI13&lt;=datos!$AD$14,datos!$AC$14,IF(AI13&lt;=datos!$AD$15,datos!$AC$15,"")))))</f>
        <v>Catastrófico</v>
      </c>
      <c r="AI13">
        <v>0.81</v>
      </c>
      <c r="AN13" s="288"/>
      <c r="AO13" s="289"/>
      <c r="AP13" s="74" t="s">
        <v>90</v>
      </c>
      <c r="AQ13" s="59" t="s">
        <v>115</v>
      </c>
      <c r="AR13" s="60" t="s">
        <v>110</v>
      </c>
    </row>
    <row r="14" spans="1:44" ht="15.75" customHeight="1">
      <c r="A14" s="4"/>
      <c r="B14" s="3" t="s">
        <v>39</v>
      </c>
      <c r="C14" s="132" t="s">
        <v>264</v>
      </c>
      <c r="D14" s="4"/>
      <c r="E14" s="67"/>
      <c r="F14" s="70"/>
      <c r="Z14" s="22"/>
      <c r="AB14" s="27" t="s">
        <v>73</v>
      </c>
      <c r="AC14" s="18" t="s">
        <v>17</v>
      </c>
      <c r="AD14" s="34">
        <v>0.8</v>
      </c>
      <c r="AN14" s="269" t="s">
        <v>116</v>
      </c>
      <c r="AO14" s="269"/>
      <c r="AP14" s="269"/>
      <c r="AQ14" s="269"/>
      <c r="AR14" s="269"/>
    </row>
    <row r="15" spans="1:30" ht="15.75" customHeight="1">
      <c r="A15" s="4"/>
      <c r="B15" s="3" t="s">
        <v>40</v>
      </c>
      <c r="C15" s="132" t="s">
        <v>265</v>
      </c>
      <c r="D15" s="4"/>
      <c r="E15" s="67"/>
      <c r="F15" s="70"/>
      <c r="Z15" s="22"/>
      <c r="AB15" s="27" t="s">
        <v>74</v>
      </c>
      <c r="AC15" s="19" t="s">
        <v>18</v>
      </c>
      <c r="AD15" s="34">
        <v>1</v>
      </c>
    </row>
    <row r="16" spans="1:30" ht="15">
      <c r="A16" s="4"/>
      <c r="B16" s="3" t="s">
        <v>41</v>
      </c>
      <c r="C16" s="67" t="s">
        <v>129</v>
      </c>
      <c r="D16" s="4"/>
      <c r="E16" s="67"/>
      <c r="F16" s="70"/>
      <c r="AB16" s="23" t="s">
        <v>70</v>
      </c>
      <c r="AD16" s="35"/>
    </row>
    <row r="17" spans="1:30" ht="30">
      <c r="A17" s="4"/>
      <c r="B17" s="3" t="s">
        <v>42</v>
      </c>
      <c r="C17" s="67" t="s">
        <v>195</v>
      </c>
      <c r="D17" s="4"/>
      <c r="E17" s="67"/>
      <c r="F17" s="70"/>
      <c r="Z17" s="22"/>
      <c r="AB17" s="28" t="s">
        <v>144</v>
      </c>
      <c r="AC17" s="15" t="s">
        <v>47</v>
      </c>
      <c r="AD17" s="34">
        <v>0.2</v>
      </c>
    </row>
    <row r="18" spans="1:30" ht="75">
      <c r="A18" s="4"/>
      <c r="B18" s="3" t="s">
        <v>43</v>
      </c>
      <c r="C18" s="132" t="s">
        <v>266</v>
      </c>
      <c r="D18" s="4"/>
      <c r="E18" s="67"/>
      <c r="F18" s="70"/>
      <c r="Z18" s="22"/>
      <c r="AB18" s="29" t="s">
        <v>179</v>
      </c>
      <c r="AC18" s="16" t="s">
        <v>15</v>
      </c>
      <c r="AD18" s="34">
        <v>0.4</v>
      </c>
    </row>
    <row r="19" spans="1:30" ht="45">
      <c r="A19" s="4"/>
      <c r="B19" s="3" t="s">
        <v>44</v>
      </c>
      <c r="C19" s="132" t="s">
        <v>267</v>
      </c>
      <c r="D19" s="4"/>
      <c r="E19" s="67"/>
      <c r="F19" s="70"/>
      <c r="Z19" s="22"/>
      <c r="AB19" s="29" t="s">
        <v>145</v>
      </c>
      <c r="AC19" s="17" t="s">
        <v>16</v>
      </c>
      <c r="AD19" s="34">
        <v>0.6</v>
      </c>
    </row>
    <row r="20" spans="1:30" ht="60">
      <c r="A20" s="4"/>
      <c r="B20" s="3" t="s">
        <v>45</v>
      </c>
      <c r="C20" s="67" t="s">
        <v>130</v>
      </c>
      <c r="D20" s="4"/>
      <c r="E20" s="67"/>
      <c r="F20" s="70"/>
      <c r="Z20" s="22"/>
      <c r="AB20" s="29" t="s">
        <v>180</v>
      </c>
      <c r="AC20" s="18" t="s">
        <v>17</v>
      </c>
      <c r="AD20" s="34">
        <v>0.8</v>
      </c>
    </row>
    <row r="21" spans="1:30" ht="45.75" thickBot="1">
      <c r="A21" s="4"/>
      <c r="B21" s="3" t="s">
        <v>46</v>
      </c>
      <c r="C21" s="132" t="s">
        <v>268</v>
      </c>
      <c r="D21" s="4"/>
      <c r="E21" s="67"/>
      <c r="F21" s="70"/>
      <c r="Z21" s="22"/>
      <c r="AB21" s="30" t="s">
        <v>146</v>
      </c>
      <c r="AC21" s="31" t="s">
        <v>18</v>
      </c>
      <c r="AD21" s="36">
        <v>1</v>
      </c>
    </row>
    <row r="22" spans="1:7" ht="15">
      <c r="A22" s="4"/>
      <c r="B22" s="4"/>
      <c r="C22" s="4"/>
      <c r="D22" s="4"/>
      <c r="E22" s="4"/>
      <c r="F22" s="4"/>
      <c r="G22" s="4"/>
    </row>
  </sheetData>
  <sheetProtection/>
  <protectedRanges>
    <protectedRange sqref="S10:T10 R27:S29 R14:S16" name="Rango1_2"/>
  </protectedRanges>
  <mergeCells count="14">
    <mergeCell ref="AN8:AN13"/>
    <mergeCell ref="AO8:AO9"/>
    <mergeCell ref="AO10:AO11"/>
    <mergeCell ref="AO12:AO13"/>
    <mergeCell ref="AN14:AR14"/>
    <mergeCell ref="AB1:AE1"/>
    <mergeCell ref="S9:U9"/>
    <mergeCell ref="AB9:AD9"/>
    <mergeCell ref="AG1:AI1"/>
    <mergeCell ref="AN1:AR1"/>
    <mergeCell ref="AN2:AP2"/>
    <mergeCell ref="AN3:AN7"/>
    <mergeCell ref="AO3:AO5"/>
    <mergeCell ref="AO6:AO7"/>
  </mergeCells>
  <conditionalFormatting sqref="S3:W7">
    <cfRule type="cellIs" priority="30" dxfId="19" operator="equal">
      <formula>$Y$6</formula>
    </cfRule>
    <cfRule type="cellIs" priority="31" dxfId="20" operator="equal">
      <formula>$Y$5</formula>
    </cfRule>
    <cfRule type="cellIs" priority="32" dxfId="21" operator="equal">
      <formula>$Y$4</formula>
    </cfRule>
    <cfRule type="cellIs" priority="33" dxfId="22" operator="equal">
      <formula>$Y$3</formula>
    </cfRule>
  </conditionalFormatting>
  <conditionalFormatting sqref="U10">
    <cfRule type="cellIs" priority="26" dxfId="19" operator="equal">
      <formula>$Y$6</formula>
    </cfRule>
    <cfRule type="cellIs" priority="27" dxfId="20" operator="equal">
      <formula>$Y$5</formula>
    </cfRule>
    <cfRule type="cellIs" priority="28" dxfId="21" operator="equal">
      <formula>$Y$4</formula>
    </cfRule>
    <cfRule type="cellIs" priority="29" dxfId="22" operator="equal">
      <formula>$Y$3</formula>
    </cfRule>
  </conditionalFormatting>
  <conditionalFormatting sqref="AH3">
    <cfRule type="cellIs" priority="11" dxfId="22" operator="equal">
      <formula>$AE$7</formula>
    </cfRule>
    <cfRule type="cellIs" priority="12" dxfId="23" operator="equal">
      <formula>$AE$6</formula>
    </cfRule>
    <cfRule type="cellIs" priority="13" dxfId="20" operator="equal">
      <formula>$AE$5</formula>
    </cfRule>
    <cfRule type="cellIs" priority="14" dxfId="24" operator="equal">
      <formula>$AE$4</formula>
    </cfRule>
    <cfRule type="cellIs" priority="15" dxfId="19" operator="equal">
      <formula>$AE$3</formula>
    </cfRule>
  </conditionalFormatting>
  <conditionalFormatting sqref="AH5">
    <cfRule type="cellIs" priority="6" dxfId="22" operator="equal">
      <formula>$AE$7</formula>
    </cfRule>
    <cfRule type="cellIs" priority="7" dxfId="23" operator="equal">
      <formula>$AE$6</formula>
    </cfRule>
    <cfRule type="cellIs" priority="8" dxfId="20" operator="equal">
      <formula>$AE$5</formula>
    </cfRule>
    <cfRule type="cellIs" priority="9" dxfId="24" operator="equal">
      <formula>$AE$4</formula>
    </cfRule>
    <cfRule type="cellIs" priority="10" dxfId="19" operator="equal">
      <formula>$AE$3</formula>
    </cfRule>
  </conditionalFormatting>
  <conditionalFormatting sqref="AH11">
    <cfRule type="cellIs" priority="107" dxfId="19" operator="equal">
      <formula>$AC$11</formula>
    </cfRule>
    <cfRule type="cellIs" priority="108" dxfId="24" operator="equal">
      <formula>$AC$12</formula>
    </cfRule>
    <cfRule type="cellIs" priority="109" dxfId="20" operator="equal">
      <formula>$AC$13</formula>
    </cfRule>
    <cfRule type="cellIs" priority="110" dxfId="23" operator="equal">
      <formula>$AC$14</formula>
    </cfRule>
    <cfRule type="cellIs" priority="111" dxfId="25" operator="equal">
      <formula>$AC$15</formula>
    </cfRule>
  </conditionalFormatting>
  <conditionalFormatting sqref="AH13">
    <cfRule type="cellIs" priority="112" dxfId="22" operator="equal">
      <formula>$AC$15</formula>
    </cfRule>
    <cfRule type="cellIs" priority="113" dxfId="23" operator="equal">
      <formula>$AC$14</formula>
    </cfRule>
    <cfRule type="cellIs" priority="114" dxfId="20" operator="equal">
      <formula>$AC$13</formula>
    </cfRule>
    <cfRule type="cellIs" priority="115" dxfId="24" operator="equal">
      <formula>$AC$12</formula>
    </cfRule>
    <cfRule type="cellIs" priority="116" dxfId="19" operator="equal">
      <formula>$AC$11</formula>
    </cfRule>
  </conditionalFormatting>
  <dataValidations count="5">
    <dataValidation type="list" allowBlank="1" showInputMessage="1" showErrorMessage="1" sqref="S10">
      <formula1>$Q$3:$Q$7</formula1>
    </dataValidation>
    <dataValidation type="list" allowBlank="1" showInputMessage="1" showErrorMessage="1" sqref="T10">
      <formula1>$S$1:$W$1</formula1>
    </dataValidation>
    <dataValidation type="list" allowBlank="1" showInputMessage="1" showErrorMessage="1" sqref="AG11">
      <formula1>$F$2:$F$13</formula1>
    </dataValidation>
    <dataValidation type="list" allowBlank="1" showInputMessage="1" showErrorMessage="1" sqref="AU4">
      <formula1>$J$2:$J$3</formula1>
    </dataValidation>
    <dataValidation type="list" allowBlank="1" showInputMessage="1" showErrorMessage="1" sqref="AT4">
      <formula1>$I$2:$I$4</formula1>
    </dataValidation>
  </dataValidations>
  <printOptions/>
  <pageMargins left="0.7" right="0.7" top="0.75" bottom="0.75" header="0.3" footer="0.3"/>
  <pageSetup orientation="portrait" r:id="rId7"/>
  <tableParts>
    <tablePart r:id="rId6"/>
    <tablePart r:id="rId3"/>
    <tablePart r:id="rId5"/>
    <tablePart r:id="rId2"/>
    <tablePart r:id="rId4"/>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Palacios Muñoz, Lewis Jhossimar</dc:creator>
  <cp:keywords/>
  <dc:description/>
  <cp:lastModifiedBy>Lewis Jhossimar, Palacios Muñoz</cp:lastModifiedBy>
  <dcterms:created xsi:type="dcterms:W3CDTF">2021-02-10T16:24:02Z</dcterms:created>
  <dcterms:modified xsi:type="dcterms:W3CDTF">2023-01-30T22:56:57Z</dcterms:modified>
  <cp:category/>
  <cp:version/>
  <cp:contentType/>
  <cp:contentStatus/>
</cp:coreProperties>
</file>